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303UA\Desktop\Modul kuliah dan training\PUBLIC TRAINING IRIHM\Manajemen Antrian\"/>
    </mc:Choice>
  </mc:AlternateContent>
  <xr:revisionPtr revIDLastSave="0" documentId="13_ncr:1_{FAEB63B0-87FC-4427-89E0-5FC603049921}" xr6:coauthVersionLast="33" xr6:coauthVersionMax="33" xr10:uidLastSave="{00000000-0000-0000-0000-000000000000}"/>
  <bookViews>
    <workbookView xWindow="218" yWindow="165" windowWidth="17400" windowHeight="12158" xr2:uid="{00000000-000D-0000-FFFF-FFFF00000000}"/>
  </bookViews>
  <sheets>
    <sheet name="Model1" sheetId="1" r:id="rId1"/>
    <sheet name="Model 2" sheetId="5" r:id="rId2"/>
    <sheet name="Model 3" sheetId="9" r:id="rId3"/>
    <sheet name="Tabel multi server" sheetId="10" r:id="rId4"/>
  </sheets>
  <externalReferences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MatInverse_Out" hidden="1">'[1]PERT, Deterministic'!#REF!</definedName>
    <definedName name="_MatMult_A" hidden="1">'[1]PERT, Deterministic'!#REF!</definedName>
    <definedName name="_MatMult_AxB" hidden="1">'[1]PERT, Deterministic'!#REF!</definedName>
    <definedName name="_Table1_In1" hidden="1">#REF!</definedName>
    <definedName name="D">#REF!</definedName>
    <definedName name="F">#REF!</definedName>
    <definedName name="H">#REF!</definedName>
    <definedName name="input19">'[2]Johnson''s Rule'!$B$5:$D$11,'[2]Johnson''s Rule'!$F$15:$L$15</definedName>
    <definedName name="input3">'[1]PERT, Completion'!$C$4:$H$11,'[1]PERT, Completion'!$J$4:$N$11,'[1]PERT, Completion'!$I$12</definedName>
    <definedName name="J">#REF!</definedName>
    <definedName name="L">#REF!</definedName>
    <definedName name="lambda" localSheetId="1">'Model 2'!$E$5</definedName>
    <definedName name="Lambda">Model1!$D$5</definedName>
    <definedName name="LookupTable">'Model 3'!$AA$11:$AD$20</definedName>
    <definedName name="Lq" localSheetId="1">'Model 2'!$E$14</definedName>
    <definedName name="Lq" localSheetId="2">'Model 3'!$D$14</definedName>
    <definedName name="Lq">#REF!</definedName>
    <definedName name="Lq_Table">#REF!</definedName>
    <definedName name="Ls" localSheetId="1">'Model 2'!$E$15</definedName>
    <definedName name="Ls" localSheetId="2">'Model 3'!$D$15</definedName>
    <definedName name="Ls">#REF!</definedName>
    <definedName name="M">#REF!</definedName>
    <definedName name="mu" localSheetId="1">'Model 2'!$E$7</definedName>
    <definedName name="mu">Model1!$D$7</definedName>
    <definedName name="n" localSheetId="1">'Model 2'!$E$19</definedName>
    <definedName name="N">#REF!</definedName>
    <definedName name="P0">'Model 3'!$D$19</definedName>
    <definedName name="Pw">'Model 3'!#REF!</definedName>
    <definedName name="r_" localSheetId="2">'Model 3'!$D$13</definedName>
    <definedName name="r_">Model1!$D$13</definedName>
    <definedName name="rho" localSheetId="1">'Model 2'!$E$13</definedName>
    <definedName name="rho" localSheetId="2">'Model 3'!$D$18</definedName>
    <definedName name="rh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">#REF!</definedName>
    <definedName name="T">#REF!</definedName>
    <definedName name="Table" localSheetId="1">'Model 2'!$D$843:$F$896</definedName>
    <definedName name="Table">Model1!$C$28:$E$81</definedName>
    <definedName name="U">#REF!</definedName>
    <definedName name="W">#REF!</definedName>
    <definedName name="Wa">'Model 3'!#REF!</definedName>
    <definedName name="Wq" localSheetId="1">'Model 2'!$E$16</definedName>
    <definedName name="Wq" localSheetId="2">'Model 3'!$D$16</definedName>
    <definedName name="Wq">Model1!$D$17</definedName>
    <definedName name="Ws" localSheetId="1">'Model 2'!$E$17</definedName>
    <definedName name="Ws" localSheetId="2">'Model 3'!$D$17</definedName>
    <definedName name="Ws">Model1!$D$18</definedName>
    <definedName name="x">#REF!</definedName>
  </definedNames>
  <calcPr calcId="179017"/>
</workbook>
</file>

<file path=xl/calcChain.xml><?xml version="1.0" encoding="utf-8"?>
<calcChain xmlns="http://schemas.openxmlformats.org/spreadsheetml/2006/main">
  <c r="E11" i="1" l="1"/>
  <c r="E10" i="1"/>
  <c r="B22" i="1" l="1"/>
  <c r="B21" i="1"/>
  <c r="D13" i="9" l="1"/>
  <c r="W11" i="9" s="1"/>
  <c r="W12" i="9" s="1"/>
  <c r="E5" i="9"/>
  <c r="F5" i="9" s="1"/>
  <c r="G5" i="9" s="1"/>
  <c r="H5" i="9" s="1"/>
  <c r="I5" i="9" s="1"/>
  <c r="E7" i="9"/>
  <c r="F7" i="9" s="1"/>
  <c r="E9" i="9"/>
  <c r="F9" i="9" s="1"/>
  <c r="G9" i="9" s="1"/>
  <c r="H9" i="9" s="1"/>
  <c r="D18" i="9"/>
  <c r="D13" i="1"/>
  <c r="D21" i="1" s="1"/>
  <c r="D16" i="1"/>
  <c r="D18" i="1" s="1"/>
  <c r="D15" i="1"/>
  <c r="D17" i="1" s="1"/>
  <c r="E17" i="1" s="1"/>
  <c r="D11" i="1"/>
  <c r="D10" i="1"/>
  <c r="E14" i="5"/>
  <c r="E15" i="5" s="1"/>
  <c r="E17" i="5" s="1"/>
  <c r="E13" i="5"/>
  <c r="E843" i="5" s="1"/>
  <c r="F844" i="5" s="1"/>
  <c r="E11" i="5"/>
  <c r="E10" i="5"/>
  <c r="E16" i="5"/>
  <c r="D52" i="1" l="1"/>
  <c r="D36" i="1"/>
  <c r="D68" i="1"/>
  <c r="D44" i="1"/>
  <c r="D76" i="1"/>
  <c r="D60" i="1"/>
  <c r="D31" i="1"/>
  <c r="D39" i="1"/>
  <c r="D47" i="1"/>
  <c r="D55" i="1"/>
  <c r="D63" i="1"/>
  <c r="D71" i="1"/>
  <c r="D79" i="1"/>
  <c r="D32" i="1"/>
  <c r="D40" i="1"/>
  <c r="D48" i="1"/>
  <c r="D56" i="1"/>
  <c r="D64" i="1"/>
  <c r="D72" i="1"/>
  <c r="D80" i="1"/>
  <c r="D35" i="1"/>
  <c r="D43" i="1"/>
  <c r="D51" i="1"/>
  <c r="D59" i="1"/>
  <c r="D67" i="1"/>
  <c r="D75" i="1"/>
  <c r="D28" i="1"/>
  <c r="D14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29" i="1"/>
  <c r="AC11" i="9"/>
  <c r="AD11" i="9" s="1"/>
  <c r="X11" i="9" s="1"/>
  <c r="AC12" i="9"/>
  <c r="AC18" i="9"/>
  <c r="AC13" i="9"/>
  <c r="AC17" i="9"/>
  <c r="AC16" i="9"/>
  <c r="AC20" i="9"/>
  <c r="AC14" i="9"/>
  <c r="E890" i="5"/>
  <c r="E882" i="5"/>
  <c r="E886" i="5"/>
  <c r="E894" i="5"/>
  <c r="E874" i="5"/>
  <c r="E866" i="5"/>
  <c r="E858" i="5"/>
  <c r="E850" i="5"/>
  <c r="E889" i="5"/>
  <c r="E896" i="5"/>
  <c r="E892" i="5"/>
  <c r="E888" i="5"/>
  <c r="E884" i="5"/>
  <c r="E878" i="5"/>
  <c r="E870" i="5"/>
  <c r="E862" i="5"/>
  <c r="E854" i="5"/>
  <c r="E846" i="5"/>
  <c r="E893" i="5"/>
  <c r="E885" i="5"/>
  <c r="E880" i="5"/>
  <c r="E872" i="5"/>
  <c r="E864" i="5"/>
  <c r="E856" i="5"/>
  <c r="E848" i="5"/>
  <c r="E895" i="5"/>
  <c r="E891" i="5"/>
  <c r="E887" i="5"/>
  <c r="E883" i="5"/>
  <c r="E876" i="5"/>
  <c r="E868" i="5"/>
  <c r="E860" i="5"/>
  <c r="E852" i="5"/>
  <c r="E844" i="5"/>
  <c r="F845" i="5" s="1"/>
  <c r="E29" i="1"/>
  <c r="F13" i="9"/>
  <c r="G7" i="9"/>
  <c r="F18" i="9"/>
  <c r="I9" i="9"/>
  <c r="W13" i="9"/>
  <c r="E881" i="5"/>
  <c r="E879" i="5"/>
  <c r="E877" i="5"/>
  <c r="E875" i="5"/>
  <c r="E873" i="5"/>
  <c r="E871" i="5"/>
  <c r="E869" i="5"/>
  <c r="E867" i="5"/>
  <c r="E865" i="5"/>
  <c r="E863" i="5"/>
  <c r="E861" i="5"/>
  <c r="E859" i="5"/>
  <c r="E857" i="5"/>
  <c r="E855" i="5"/>
  <c r="E853" i="5"/>
  <c r="E851" i="5"/>
  <c r="E849" i="5"/>
  <c r="E847" i="5"/>
  <c r="E845" i="5"/>
  <c r="E13" i="9"/>
  <c r="E18" i="9"/>
  <c r="AC19" i="9"/>
  <c r="AC15" i="9"/>
  <c r="AB12" i="9"/>
  <c r="E30" i="1" l="1"/>
  <c r="F846" i="5"/>
  <c r="F847" i="5" s="1"/>
  <c r="F848" i="5" s="1"/>
  <c r="F849" i="5" s="1"/>
  <c r="F850" i="5" s="1"/>
  <c r="F851" i="5" s="1"/>
  <c r="F852" i="5" s="1"/>
  <c r="F853" i="5" s="1"/>
  <c r="F854" i="5" s="1"/>
  <c r="F855" i="5" s="1"/>
  <c r="F856" i="5" s="1"/>
  <c r="F857" i="5" s="1"/>
  <c r="F858" i="5" s="1"/>
  <c r="F859" i="5" s="1"/>
  <c r="F860" i="5" s="1"/>
  <c r="F861" i="5" s="1"/>
  <c r="F862" i="5" s="1"/>
  <c r="F863" i="5" s="1"/>
  <c r="F864" i="5" s="1"/>
  <c r="F865" i="5" s="1"/>
  <c r="F866" i="5" s="1"/>
  <c r="F867" i="5" s="1"/>
  <c r="F868" i="5" s="1"/>
  <c r="F869" i="5" s="1"/>
  <c r="F870" i="5" s="1"/>
  <c r="F871" i="5" s="1"/>
  <c r="F872" i="5" s="1"/>
  <c r="F873" i="5" s="1"/>
  <c r="F874" i="5" s="1"/>
  <c r="F875" i="5" s="1"/>
  <c r="F876" i="5" s="1"/>
  <c r="F877" i="5" s="1"/>
  <c r="F878" i="5" s="1"/>
  <c r="F879" i="5" s="1"/>
  <c r="F880" i="5" s="1"/>
  <c r="F881" i="5" s="1"/>
  <c r="F882" i="5" s="1"/>
  <c r="F883" i="5" s="1"/>
  <c r="F884" i="5" s="1"/>
  <c r="F885" i="5" s="1"/>
  <c r="F886" i="5" s="1"/>
  <c r="F887" i="5" s="1"/>
  <c r="F888" i="5" s="1"/>
  <c r="F889" i="5" s="1"/>
  <c r="F890" i="5" s="1"/>
  <c r="F891" i="5" s="1"/>
  <c r="F892" i="5" s="1"/>
  <c r="F893" i="5" s="1"/>
  <c r="F894" i="5" s="1"/>
  <c r="F895" i="5" s="1"/>
  <c r="F896" i="5" s="1"/>
  <c r="E31" i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G13" i="9"/>
  <c r="AD12" i="9"/>
  <c r="AB13" i="9"/>
  <c r="W14" i="9"/>
  <c r="H7" i="9"/>
  <c r="G18" i="9"/>
  <c r="D22" i="1" l="1"/>
  <c r="I7" i="9"/>
  <c r="H13" i="9"/>
  <c r="H18" i="9"/>
  <c r="AB14" i="9"/>
  <c r="AD13" i="9"/>
  <c r="D19" i="9"/>
  <c r="X12" i="9"/>
  <c r="W15" i="9"/>
  <c r="D14" i="9" l="1"/>
  <c r="I13" i="9"/>
  <c r="I18" i="9"/>
  <c r="W16" i="9"/>
  <c r="E19" i="9"/>
  <c r="X13" i="9"/>
  <c r="AB15" i="9"/>
  <c r="AD14" i="9"/>
  <c r="F19" i="9" l="1"/>
  <c r="X14" i="9"/>
  <c r="W17" i="9"/>
  <c r="AB16" i="9"/>
  <c r="AD15" i="9"/>
  <c r="E14" i="9"/>
  <c r="D16" i="9"/>
  <c r="D17" i="9" s="1"/>
  <c r="D15" i="9"/>
  <c r="E16" i="9" l="1"/>
  <c r="E17" i="9" s="1"/>
  <c r="E15" i="9"/>
  <c r="W18" i="9"/>
  <c r="AB17" i="9"/>
  <c r="AD16" i="9"/>
  <c r="G19" i="9"/>
  <c r="X15" i="9"/>
  <c r="F14" i="9"/>
  <c r="W19" i="9" l="1"/>
  <c r="G14" i="9"/>
  <c r="H19" i="9"/>
  <c r="X16" i="9"/>
  <c r="F15" i="9"/>
  <c r="F16" i="9"/>
  <c r="F17" i="9" s="1"/>
  <c r="AD17" i="9"/>
  <c r="AB18" i="9"/>
  <c r="G15" i="9" l="1"/>
  <c r="G16" i="9"/>
  <c r="G17" i="9" s="1"/>
  <c r="AB19" i="9"/>
  <c r="AD18" i="9"/>
  <c r="X18" i="9" s="1"/>
  <c r="I19" i="9"/>
  <c r="X17" i="9"/>
  <c r="H14" i="9"/>
  <c r="I14" i="9" l="1"/>
  <c r="AD19" i="9"/>
  <c r="X19" i="9" s="1"/>
  <c r="H16" i="9"/>
  <c r="H17" i="9" s="1"/>
  <c r="H15" i="9"/>
  <c r="W20" i="9" l="1"/>
  <c r="I15" i="9"/>
  <c r="I16" i="9"/>
  <c r="I17" i="9" s="1"/>
  <c r="AB20" i="9" l="1"/>
  <c r="AD20" i="9" s="1"/>
  <c r="X20" i="9" s="1"/>
</calcChain>
</file>

<file path=xl/sharedStrings.xml><?xml version="1.0" encoding="utf-8"?>
<sst xmlns="http://schemas.openxmlformats.org/spreadsheetml/2006/main" count="74" uniqueCount="38">
  <si>
    <t xml:space="preserve">n = </t>
  </si>
  <si>
    <t>n</t>
  </si>
  <si>
    <t>P(n)</t>
  </si>
  <si>
    <t xml:space="preserve"> P(n &lt; n)</t>
  </si>
  <si>
    <t>S =</t>
  </si>
  <si>
    <r>
      <t>l</t>
    </r>
    <r>
      <rPr>
        <b/>
        <sz val="10"/>
        <rFont val="Arial"/>
        <family val="2"/>
      </rPr>
      <t xml:space="preserve"> =</t>
    </r>
  </si>
  <si>
    <r>
      <t>m</t>
    </r>
    <r>
      <rPr>
        <b/>
        <sz val="10"/>
        <rFont val="Arial"/>
        <family val="2"/>
      </rPr>
      <t xml:space="preserve"> =</t>
    </r>
  </si>
  <si>
    <r>
      <t>1/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= </t>
    </r>
  </si>
  <si>
    <r>
      <t>1/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 xml:space="preserve"> = </t>
    </r>
  </si>
  <si>
    <r>
      <t>r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</si>
  <si>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</si>
  <si>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>L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</si>
  <si>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</si>
  <si>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q</t>
    </r>
    <r>
      <rPr>
        <b/>
        <sz val="10"/>
        <rFont val="Arial"/>
        <family val="2"/>
      </rPr>
      <t xml:space="preserve"> =</t>
    </r>
  </si>
  <si>
    <r>
      <t>W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</si>
  <si>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r =</t>
  </si>
  <si>
    <t>rho =</t>
  </si>
  <si>
    <t>Calculations:</t>
  </si>
  <si>
    <t xml:space="preserve">M </t>
  </si>
  <si>
    <t xml:space="preserve">P0 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</si>
  <si>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</si>
  <si>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Catatan: Nilai Lq dari tabel sedikit berbeda karena di sini menggunakan rumus antrian</t>
  </si>
  <si>
    <t>Model 3: Multi server, Kedatangan Poisson, Waktu Layanan Eksponensial</t>
  </si>
  <si>
    <t>Laju kedatangan</t>
  </si>
  <si>
    <t>Laju pelayanan</t>
  </si>
  <si>
    <t>Jumlah server</t>
  </si>
  <si>
    <t>Rata-rata jumlah yang sedang dilayani</t>
  </si>
  <si>
    <t>Rata-rata jumlah pasien dalam antrian</t>
  </si>
  <si>
    <t>Rata-rata jumlah pasien dalam sistem</t>
  </si>
  <si>
    <t>Rata-rata waktu tunggu dalam antrian</t>
  </si>
  <si>
    <t>Rara-rata waktu tunggu dalam sistem</t>
  </si>
  <si>
    <t>Utilisasi sistem</t>
  </si>
  <si>
    <t>Probabilitas(0 pasien dalam sistem)</t>
  </si>
  <si>
    <t>Model 1: Single server, Kedatangan Poisson, Waktu Layanan Eksponensial</t>
  </si>
  <si>
    <t>Waktu antar kedatangan</t>
  </si>
  <si>
    <t>Waktu pelayanan</t>
  </si>
  <si>
    <t>Probabilitas sistem kosong</t>
  </si>
  <si>
    <t>Model 2: Single Server, Kedatangan Poisson, Waktu layanan konstan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</si>
</sst>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000"/>
    <numFmt numFmtId="166" formatCode="0.000"/>
    <numFmt numFmtId="167" formatCode="0.000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7" fillId="0" borderId="0" xfId="0" quotePrefix="1" applyFont="1" applyBorder="1" applyAlignment="1" applyProtection="1">
      <alignment horizontal="right"/>
      <protection hidden="1"/>
    </xf>
    <xf numFmtId="0" fontId="8" fillId="2" borderId="0" xfId="0" applyFont="1" applyFill="1"/>
    <xf numFmtId="0" fontId="8" fillId="0" borderId="0" xfId="0" applyFont="1"/>
    <xf numFmtId="0" fontId="5" fillId="0" borderId="0" xfId="0" applyFont="1" applyAlignment="1" applyProtection="1">
      <alignment horizontal="right"/>
      <protection hidden="1"/>
    </xf>
    <xf numFmtId="165" fontId="6" fillId="0" borderId="1" xfId="0" applyNumberFormat="1" applyFont="1" applyBorder="1"/>
    <xf numFmtId="165" fontId="6" fillId="0" borderId="2" xfId="0" applyNumberFormat="1" applyFont="1" applyBorder="1"/>
    <xf numFmtId="0" fontId="6" fillId="0" borderId="0" xfId="0" applyFont="1" applyAlignment="1" applyProtection="1">
      <alignment horizontal="right"/>
      <protection hidden="1"/>
    </xf>
    <xf numFmtId="0" fontId="6" fillId="0" borderId="2" xfId="0" applyFont="1" applyBorder="1"/>
    <xf numFmtId="165" fontId="8" fillId="0" borderId="2" xfId="0" applyNumberFormat="1" applyFont="1" applyBorder="1"/>
    <xf numFmtId="0" fontId="5" fillId="0" borderId="0" xfId="0" quotePrefix="1" applyFont="1" applyBorder="1" applyAlignment="1" applyProtection="1">
      <alignment horizontal="right"/>
      <protection hidden="1"/>
    </xf>
    <xf numFmtId="165" fontId="6" fillId="0" borderId="3" xfId="0" applyNumberFormat="1" applyFont="1" applyBorder="1"/>
    <xf numFmtId="0" fontId="6" fillId="2" borderId="0" xfId="0" applyFont="1" applyFill="1"/>
    <xf numFmtId="165" fontId="6" fillId="0" borderId="0" xfId="0" applyNumberFormat="1" applyFont="1"/>
    <xf numFmtId="0" fontId="5" fillId="0" borderId="0" xfId="0" quotePrefix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/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/>
    <xf numFmtId="164" fontId="13" fillId="0" borderId="0" xfId="1" quotePrefix="1" applyFont="1" applyAlignment="1">
      <alignment horizontal="left"/>
    </xf>
    <xf numFmtId="164" fontId="10" fillId="0" borderId="0" xfId="1" applyFont="1"/>
    <xf numFmtId="164" fontId="5" fillId="0" borderId="0" xfId="1" quotePrefix="1" applyFont="1" applyBorder="1" applyAlignment="1">
      <alignment horizontal="right"/>
    </xf>
    <xf numFmtId="164" fontId="10" fillId="2" borderId="0" xfId="1" applyFont="1" applyFill="1" applyBorder="1" applyProtection="1">
      <protection locked="0"/>
    </xf>
    <xf numFmtId="164" fontId="10" fillId="0" borderId="0" xfId="1" applyFont="1" applyFill="1"/>
    <xf numFmtId="164" fontId="5" fillId="0" borderId="0" xfId="1" quotePrefix="1" applyFont="1" applyFill="1" applyBorder="1" applyAlignment="1">
      <alignment horizontal="right"/>
    </xf>
    <xf numFmtId="164" fontId="10" fillId="0" borderId="0" xfId="1" applyFont="1" applyFill="1" applyBorder="1" applyProtection="1">
      <protection locked="0"/>
    </xf>
    <xf numFmtId="164" fontId="10" fillId="0" borderId="0" xfId="1" applyFont="1" applyBorder="1"/>
    <xf numFmtId="164" fontId="7" fillId="0" borderId="0" xfId="1" applyFont="1" applyBorder="1" applyAlignment="1">
      <alignment horizontal="right"/>
    </xf>
    <xf numFmtId="164" fontId="5" fillId="0" borderId="0" xfId="1" applyFont="1" applyBorder="1" applyAlignment="1">
      <alignment horizontal="right"/>
    </xf>
    <xf numFmtId="164" fontId="7" fillId="0" borderId="0" xfId="1" quotePrefix="1" applyFont="1" applyBorder="1" applyAlignment="1">
      <alignment horizontal="right"/>
    </xf>
    <xf numFmtId="167" fontId="10" fillId="0" borderId="4" xfId="1" quotePrefix="1" applyNumberFormat="1" applyFont="1" applyBorder="1" applyAlignment="1"/>
    <xf numFmtId="167" fontId="10" fillId="0" borderId="5" xfId="1" applyNumberFormat="1" applyFont="1" applyBorder="1" applyProtection="1"/>
    <xf numFmtId="167" fontId="10" fillId="0" borderId="5" xfId="1" applyNumberFormat="1" applyFont="1" applyBorder="1"/>
    <xf numFmtId="164" fontId="3" fillId="0" borderId="0" xfId="1" applyFont="1"/>
    <xf numFmtId="164" fontId="4" fillId="0" borderId="0" xfId="1" quotePrefix="1" applyFont="1" applyFill="1" applyBorder="1" applyAlignment="1">
      <alignment horizontal="right"/>
    </xf>
    <xf numFmtId="164" fontId="3" fillId="0" borderId="0" xfId="1" applyFont="1" applyFill="1" applyBorder="1" applyProtection="1">
      <protection locked="0"/>
    </xf>
    <xf numFmtId="164" fontId="3" fillId="0" borderId="0" xfId="1" applyFont="1" applyFill="1" applyBorder="1" applyProtection="1"/>
    <xf numFmtId="164" fontId="4" fillId="0" borderId="0" xfId="1" applyFont="1"/>
    <xf numFmtId="0" fontId="6" fillId="0" borderId="0" xfId="0" applyFont="1" applyFill="1"/>
    <xf numFmtId="164" fontId="10" fillId="0" borderId="0" xfId="1" applyFont="1" applyBorder="1" applyAlignment="1" applyProtection="1">
      <alignment horizontal="left"/>
    </xf>
    <xf numFmtId="164" fontId="14" fillId="0" borderId="0" xfId="1" applyFont="1"/>
    <xf numFmtId="164" fontId="3" fillId="0" borderId="0" xfId="1" applyFont="1" applyBorder="1"/>
    <xf numFmtId="164" fontId="5" fillId="2" borderId="0" xfId="1" applyFont="1" applyFill="1" applyBorder="1" applyProtection="1">
      <protection locked="0"/>
    </xf>
    <xf numFmtId="164" fontId="5" fillId="0" borderId="0" xfId="1" applyFont="1" applyBorder="1"/>
    <xf numFmtId="164" fontId="13" fillId="0" borderId="0" xfId="1" quotePrefix="1" applyFont="1" applyAlignment="1">
      <alignment horizontal="right"/>
    </xf>
    <xf numFmtId="166" fontId="10" fillId="0" borderId="0" xfId="1" applyNumberFormat="1" applyFont="1" applyProtection="1">
      <protection locked="0"/>
    </xf>
    <xf numFmtId="164" fontId="10" fillId="0" borderId="0" xfId="1" applyFont="1" applyProtection="1">
      <protection locked="0"/>
    </xf>
    <xf numFmtId="167" fontId="10" fillId="0" borderId="0" xfId="1" applyNumberFormat="1" applyFont="1" applyProtection="1"/>
    <xf numFmtId="167" fontId="10" fillId="0" borderId="0" xfId="1" applyNumberFormat="1" applyFont="1"/>
    <xf numFmtId="164" fontId="2" fillId="0" borderId="0" xfId="1" applyFont="1"/>
    <xf numFmtId="164" fontId="1" fillId="0" borderId="0" xfId="1" applyFont="1" applyBorder="1" applyAlignment="1" applyProtection="1">
      <alignment horizontal="left"/>
    </xf>
    <xf numFmtId="164" fontId="1" fillId="0" borderId="0" xfId="1" applyFont="1" applyBorder="1"/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0" fillId="0" borderId="0" xfId="0" quotePrefix="1" applyFont="1" applyBorder="1" applyAlignment="1" applyProtection="1">
      <alignment horizontal="right"/>
      <protection hidden="1"/>
    </xf>
  </cellXfs>
  <cellStyles count="2">
    <cellStyle name="Normal" xfId="0" builtinId="0"/>
    <cellStyle name="Normal_T19-31_revised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0</xdr:rowOff>
        </xdr:from>
        <xdr:to>
          <xdr:col>5</xdr:col>
          <xdr:colOff>200025</xdr:colOff>
          <xdr:row>5</xdr:row>
          <xdr:rowOff>38100</xdr:rowOff>
        </xdr:to>
        <xdr:sp macro="" textlink="">
          <xdr:nvSpPr>
            <xdr:cNvPr id="1034" name="ScrollBar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5</xdr:col>
          <xdr:colOff>200025</xdr:colOff>
          <xdr:row>7</xdr:row>
          <xdr:rowOff>38100</xdr:rowOff>
        </xdr:to>
        <xdr:sp macro="" textlink="">
          <xdr:nvSpPr>
            <xdr:cNvPr id="1035" name="ScrollBar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61913</xdr:colOff>
          <xdr:row>19</xdr:row>
          <xdr:rowOff>0</xdr:rowOff>
        </xdr:from>
        <xdr:to>
          <xdr:col>5</xdr:col>
          <xdr:colOff>200025</xdr:colOff>
          <xdr:row>20</xdr:row>
          <xdr:rowOff>47625</xdr:rowOff>
        </xdr:to>
        <xdr:sp macro="" textlink="">
          <xdr:nvSpPr>
            <xdr:cNvPr id="1036" name="ScrollBar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</xdr:row>
          <xdr:rowOff>0</xdr:rowOff>
        </xdr:from>
        <xdr:to>
          <xdr:col>6</xdr:col>
          <xdr:colOff>200025</xdr:colOff>
          <xdr:row>5</xdr:row>
          <xdr:rowOff>38100</xdr:rowOff>
        </xdr:to>
        <xdr:sp macro="" textlink="">
          <xdr:nvSpPr>
            <xdr:cNvPr id="3073" name="ScrollBar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0</xdr:rowOff>
        </xdr:from>
        <xdr:to>
          <xdr:col>6</xdr:col>
          <xdr:colOff>200025</xdr:colOff>
          <xdr:row>7</xdr:row>
          <xdr:rowOff>38100</xdr:rowOff>
        </xdr:to>
        <xdr:sp macro="" textlink="">
          <xdr:nvSpPr>
            <xdr:cNvPr id="3074" name="ScrollBar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</xdr:rowOff>
    </xdr:from>
    <xdr:to>
      <xdr:col>13</xdr:col>
      <xdr:colOff>83820</xdr:colOff>
      <xdr:row>55</xdr:row>
      <xdr:rowOff>94600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"/>
          <a:ext cx="8008620" cy="9299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50.0.5\Dat\IRWIN\Templates4_4_01\Chap18Instru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50.0.5\Dat\IRWIN\Templates4_4_01\Chap17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18"/>
      <sheetName val="PERT, Deterministic"/>
      <sheetName val="PERT, Probabilistic"/>
      <sheetName val="PERT, Completion"/>
      <sheetName val="PERT, Crashing"/>
      <sheetName val="Examples"/>
      <sheetName val="Solved Problems"/>
      <sheetName val="Problems"/>
    </sheetNames>
    <sheetDataSet>
      <sheetData sheetId="0" refreshError="1"/>
      <sheetData sheetId="1"/>
      <sheetData sheetId="2"/>
      <sheetData sheetId="3">
        <row r="4">
          <cell r="C4" t="str">
            <v>1-2-5-8</v>
          </cell>
          <cell r="D4">
            <v>16</v>
          </cell>
          <cell r="E4">
            <v>11</v>
          </cell>
          <cell r="F4">
            <v>24</v>
          </cell>
          <cell r="J4">
            <v>0.69</v>
          </cell>
          <cell r="K4">
            <v>0.69</v>
          </cell>
          <cell r="L4">
            <v>0.11</v>
          </cell>
        </row>
        <row r="5">
          <cell r="C5" t="str">
            <v>1-2-6-8</v>
          </cell>
          <cell r="D5">
            <v>5</v>
          </cell>
          <cell r="E5">
            <v>18</v>
          </cell>
          <cell r="F5">
            <v>26</v>
          </cell>
          <cell r="J5">
            <v>0</v>
          </cell>
          <cell r="K5">
            <v>0.25</v>
          </cell>
          <cell r="L5">
            <v>0.11</v>
          </cell>
        </row>
        <row r="6">
          <cell r="C6" t="str">
            <v>1-3-4-7-8</v>
          </cell>
          <cell r="D6">
            <v>5</v>
          </cell>
          <cell r="E6">
            <v>10</v>
          </cell>
          <cell r="F6">
            <v>14</v>
          </cell>
          <cell r="G6">
            <v>12</v>
          </cell>
          <cell r="J6">
            <v>0</v>
          </cell>
          <cell r="K6">
            <v>0.25</v>
          </cell>
          <cell r="L6">
            <v>0.36</v>
          </cell>
          <cell r="M6">
            <v>0.11</v>
          </cell>
        </row>
        <row r="12">
          <cell r="I12">
            <v>50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17"/>
      <sheetName val="Assignment"/>
      <sheetName val="Job Sequencing"/>
      <sheetName val="Johnson's Rule"/>
      <sheetName val="Examples"/>
      <sheetName val="Solved Problems"/>
      <sheetName val="Problems 1-8"/>
      <sheetName val="Problems 9-18"/>
    </sheetNames>
    <sheetDataSet>
      <sheetData sheetId="0" refreshError="1"/>
      <sheetData sheetId="1"/>
      <sheetData sheetId="2"/>
      <sheetData sheetId="3">
        <row r="5">
          <cell r="B5" t="str">
            <v>A</v>
          </cell>
          <cell r="C5">
            <v>5</v>
          </cell>
          <cell r="D5">
            <v>5</v>
          </cell>
        </row>
        <row r="6">
          <cell r="B6" t="str">
            <v>B</v>
          </cell>
          <cell r="C6">
            <v>4</v>
          </cell>
          <cell r="D6">
            <v>3</v>
          </cell>
        </row>
        <row r="7">
          <cell r="B7" t="str">
            <v>C</v>
          </cell>
          <cell r="C7">
            <v>8</v>
          </cell>
          <cell r="D7">
            <v>9</v>
          </cell>
        </row>
        <row r="8">
          <cell r="B8" t="str">
            <v>D</v>
          </cell>
          <cell r="C8">
            <v>2</v>
          </cell>
          <cell r="D8">
            <v>7</v>
          </cell>
        </row>
        <row r="9">
          <cell r="B9" t="str">
            <v>E</v>
          </cell>
          <cell r="C9">
            <v>6</v>
          </cell>
          <cell r="D9">
            <v>8</v>
          </cell>
        </row>
        <row r="10">
          <cell r="B10" t="str">
            <v>F</v>
          </cell>
          <cell r="C10">
            <v>12</v>
          </cell>
          <cell r="D10">
            <v>15</v>
          </cell>
        </row>
        <row r="15">
          <cell r="F15" t="str">
            <v>D</v>
          </cell>
          <cell r="G15" t="str">
            <v>E</v>
          </cell>
          <cell r="H15" t="str">
            <v>C</v>
          </cell>
          <cell r="I15" t="str">
            <v>F</v>
          </cell>
          <cell r="J15" t="str">
            <v>A</v>
          </cell>
          <cell r="K15" t="str">
            <v>B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81"/>
  <sheetViews>
    <sheetView showGridLines="0" tabSelected="1" workbookViewId="0">
      <selection activeCell="E12" sqref="E12"/>
    </sheetView>
  </sheetViews>
  <sheetFormatPr defaultColWidth="9.1328125" defaultRowHeight="12.75" x14ac:dyDescent="0.35"/>
  <cols>
    <col min="1" max="1" width="9.1328125" style="6"/>
    <col min="2" max="2" width="32.1328125" style="6" customWidth="1"/>
    <col min="3" max="3" width="8" style="5" customWidth="1"/>
    <col min="4" max="4" width="12.86328125" style="6" customWidth="1"/>
    <col min="5" max="16384" width="9.1328125" style="6"/>
  </cols>
  <sheetData>
    <row r="1" spans="2:5" s="1" customFormat="1" x14ac:dyDescent="0.35">
      <c r="B1" s="2"/>
      <c r="C1" s="3"/>
    </row>
    <row r="2" spans="2:5" x14ac:dyDescent="0.35">
      <c r="B2" s="28" t="s">
        <v>33</v>
      </c>
    </row>
    <row r="3" spans="2:5" x14ac:dyDescent="0.35">
      <c r="B3" s="7"/>
    </row>
    <row r="5" spans="2:5" s="10" customFormat="1" ht="13.15" x14ac:dyDescent="0.4">
      <c r="B5" s="60" t="s">
        <v>23</v>
      </c>
      <c r="C5" s="8" t="s">
        <v>5</v>
      </c>
      <c r="D5" s="9">
        <v>33.5</v>
      </c>
    </row>
    <row r="6" spans="2:5" x14ac:dyDescent="0.35">
      <c r="B6" s="49"/>
    </row>
    <row r="7" spans="2:5" s="10" customFormat="1" ht="13.15" x14ac:dyDescent="0.4">
      <c r="B7" s="60" t="s">
        <v>24</v>
      </c>
      <c r="C7" s="8" t="s">
        <v>6</v>
      </c>
      <c r="D7" s="9">
        <v>37.89</v>
      </c>
    </row>
    <row r="8" spans="2:5" x14ac:dyDescent="0.35">
      <c r="B8" s="25"/>
    </row>
    <row r="9" spans="2:5" ht="13.5" thickBot="1" x14ac:dyDescent="0.45">
      <c r="B9" s="24"/>
      <c r="C9" s="11"/>
    </row>
    <row r="10" spans="2:5" ht="13.15" x14ac:dyDescent="0.4">
      <c r="B10" s="62" t="s">
        <v>34</v>
      </c>
      <c r="C10" s="11" t="s">
        <v>7</v>
      </c>
      <c r="D10" s="12">
        <f>1/Lambda</f>
        <v>2.9850746268656716E-2</v>
      </c>
      <c r="E10" s="6">
        <f>D10*60</f>
        <v>1.791044776119403</v>
      </c>
    </row>
    <row r="11" spans="2:5" ht="13.15" x14ac:dyDescent="0.4">
      <c r="B11" s="62" t="s">
        <v>35</v>
      </c>
      <c r="C11" s="11" t="s">
        <v>8</v>
      </c>
      <c r="D11" s="13">
        <f>1/mu</f>
        <v>2.6392187912377935E-2</v>
      </c>
      <c r="E11" s="6">
        <f>D11*60</f>
        <v>1.583531274742676</v>
      </c>
    </row>
    <row r="12" spans="2:5" x14ac:dyDescent="0.35">
      <c r="B12" s="26"/>
      <c r="C12" s="14"/>
      <c r="D12" s="15"/>
    </row>
    <row r="13" spans="2:5" s="10" customFormat="1" ht="13.15" x14ac:dyDescent="0.4">
      <c r="B13" s="62" t="s">
        <v>31</v>
      </c>
      <c r="C13" s="8" t="s">
        <v>9</v>
      </c>
      <c r="D13" s="16">
        <f>Lambda/mu</f>
        <v>0.8841382950646608</v>
      </c>
    </row>
    <row r="14" spans="2:5" ht="14.65" x14ac:dyDescent="0.5">
      <c r="B14" s="63" t="s">
        <v>36</v>
      </c>
      <c r="C14" s="11" t="s">
        <v>10</v>
      </c>
      <c r="D14" s="13">
        <f>(1-r_)*(r_^0)</f>
        <v>0.1158617049353392</v>
      </c>
    </row>
    <row r="15" spans="2:5" ht="14.65" x14ac:dyDescent="0.5">
      <c r="B15" s="60" t="s">
        <v>27</v>
      </c>
      <c r="C15" s="17" t="s">
        <v>11</v>
      </c>
      <c r="D15" s="13">
        <f>(Lambda^2)/(mu*(mu-Lambda))</f>
        <v>6.7468412037963859</v>
      </c>
    </row>
    <row r="16" spans="2:5" ht="14.65" x14ac:dyDescent="0.5">
      <c r="B16" s="60" t="s">
        <v>28</v>
      </c>
      <c r="C16" s="17" t="s">
        <v>12</v>
      </c>
      <c r="D16" s="13">
        <f>Lambda/(mu-Lambda)</f>
        <v>7.6309794988610467</v>
      </c>
    </row>
    <row r="17" spans="2:5" ht="14.65" x14ac:dyDescent="0.5">
      <c r="B17" s="60" t="s">
        <v>29</v>
      </c>
      <c r="C17" s="17" t="s">
        <v>13</v>
      </c>
      <c r="D17" s="13">
        <f>D15/Lambda</f>
        <v>0.20139824488944436</v>
      </c>
      <c r="E17" s="6">
        <f>Wq*60</f>
        <v>12.083894693366661</v>
      </c>
    </row>
    <row r="18" spans="2:5" ht="15" thickBot="1" x14ac:dyDescent="0.55000000000000004">
      <c r="B18" s="60" t="s">
        <v>30</v>
      </c>
      <c r="C18" s="17" t="s">
        <v>14</v>
      </c>
      <c r="D18" s="18">
        <f>D16/Lambda</f>
        <v>0.22779043280182229</v>
      </c>
    </row>
    <row r="19" spans="2:5" x14ac:dyDescent="0.35">
      <c r="B19" s="24"/>
      <c r="C19" s="14"/>
    </row>
    <row r="20" spans="2:5" x14ac:dyDescent="0.35">
      <c r="B20" s="26"/>
      <c r="C20" s="27" t="s">
        <v>0</v>
      </c>
      <c r="D20" s="19">
        <v>3</v>
      </c>
    </row>
    <row r="21" spans="2:5" ht="15" customHeight="1" x14ac:dyDescent="0.35">
      <c r="B21" s="64" t="str">
        <f>CONCATENATE("P(",D20," pasien dalam sistem) = ")</f>
        <v xml:space="preserve">P(3 pasien dalam sistem) = </v>
      </c>
      <c r="C21" s="64"/>
      <c r="D21" s="20">
        <f>(1-D13)*(D13^D20)</f>
        <v>8.0075658775332334E-2</v>
      </c>
    </row>
    <row r="22" spans="2:5" ht="16.5" customHeight="1" x14ac:dyDescent="0.35">
      <c r="B22" s="64" t="str">
        <f>CONCATENATE("P(n &lt; ",D20," pasien dalam sistem) = ")</f>
        <v xml:space="preserve">P(n &lt; 3 pasien dalam sistem) = </v>
      </c>
      <c r="C22" s="64"/>
      <c r="D22" s="20">
        <f>VLOOKUP(D20,Table,3)</f>
        <v>0.3088686307523143</v>
      </c>
    </row>
    <row r="23" spans="2:5" ht="16.5" customHeight="1" x14ac:dyDescent="0.4">
      <c r="B23" s="21"/>
      <c r="C23" s="17"/>
    </row>
    <row r="24" spans="2:5" ht="16.5" customHeight="1" x14ac:dyDescent="0.4">
      <c r="B24" s="21"/>
      <c r="C24" s="17"/>
    </row>
    <row r="25" spans="2:5" ht="16.5" customHeight="1" x14ac:dyDescent="0.4">
      <c r="B25" s="21"/>
      <c r="C25" s="17"/>
    </row>
    <row r="27" spans="2:5" ht="13.15" x14ac:dyDescent="0.4">
      <c r="C27" s="22" t="s">
        <v>1</v>
      </c>
      <c r="D27" s="22" t="s">
        <v>2</v>
      </c>
      <c r="E27" s="4" t="s">
        <v>3</v>
      </c>
    </row>
    <row r="28" spans="2:5" x14ac:dyDescent="0.35">
      <c r="C28" s="5">
        <v>0</v>
      </c>
      <c r="D28" s="23">
        <f t="shared" ref="D28:D59" si="0">(1-r_)*(r_^C28)</f>
        <v>0.1158617049353392</v>
      </c>
      <c r="E28" s="20"/>
    </row>
    <row r="29" spans="2:5" x14ac:dyDescent="0.35">
      <c r="C29" s="5">
        <v>1</v>
      </c>
      <c r="D29" s="23">
        <f t="shared" si="0"/>
        <v>0.1024377702648156</v>
      </c>
      <c r="E29" s="20">
        <f>IF(D28&lt;0,"Infeasible",D28)</f>
        <v>0.1158617049353392</v>
      </c>
    </row>
    <row r="30" spans="2:5" x14ac:dyDescent="0.35">
      <c r="B30" s="20"/>
      <c r="C30" s="5">
        <v>2</v>
      </c>
      <c r="D30" s="23">
        <f t="shared" si="0"/>
        <v>9.0569155552159469E-2</v>
      </c>
      <c r="E30" s="20">
        <f>IF($D$28&lt;0,"Infeasible",E29+D29)</f>
        <v>0.2182994752001548</v>
      </c>
    </row>
    <row r="31" spans="2:5" x14ac:dyDescent="0.35">
      <c r="C31" s="5">
        <v>3</v>
      </c>
      <c r="D31" s="23">
        <f t="shared" si="0"/>
        <v>8.0075658775332334E-2</v>
      </c>
      <c r="E31" s="20">
        <f t="shared" ref="E31:E81" si="1">IF($D$28&lt;0,"Infeasible",E30+D30)</f>
        <v>0.3088686307523143</v>
      </c>
    </row>
    <row r="32" spans="2:5" x14ac:dyDescent="0.35">
      <c r="C32" s="5">
        <v>4</v>
      </c>
      <c r="D32" s="23">
        <f t="shared" si="0"/>
        <v>7.0797956425801875E-2</v>
      </c>
      <c r="E32" s="20">
        <f t="shared" si="1"/>
        <v>0.38894428952764665</v>
      </c>
    </row>
    <row r="33" spans="3:5" x14ac:dyDescent="0.35">
      <c r="C33" s="5">
        <v>5</v>
      </c>
      <c r="D33" s="23">
        <f t="shared" si="0"/>
        <v>6.2595184488370606E-2</v>
      </c>
      <c r="E33" s="20">
        <f t="shared" si="1"/>
        <v>0.45974224595344854</v>
      </c>
    </row>
    <row r="34" spans="3:5" x14ac:dyDescent="0.35">
      <c r="C34" s="5">
        <v>6</v>
      </c>
      <c r="D34" s="23">
        <f t="shared" si="0"/>
        <v>5.5342799692805894E-2</v>
      </c>
      <c r="E34" s="20">
        <f t="shared" si="1"/>
        <v>0.52233743044181913</v>
      </c>
    </row>
    <row r="35" spans="3:5" x14ac:dyDescent="0.35">
      <c r="C35" s="5">
        <v>7</v>
      </c>
      <c r="D35" s="23">
        <f t="shared" si="0"/>
        <v>4.8930688564502438E-2</v>
      </c>
      <c r="E35" s="20">
        <f t="shared" si="1"/>
        <v>0.57768023013462499</v>
      </c>
    </row>
    <row r="36" spans="3:5" x14ac:dyDescent="0.35">
      <c r="C36" s="5">
        <v>8</v>
      </c>
      <c r="D36" s="23">
        <f t="shared" si="0"/>
        <v>4.3261495563759085E-2</v>
      </c>
      <c r="E36" s="20">
        <f t="shared" si="1"/>
        <v>0.62661091869912744</v>
      </c>
    </row>
    <row r="37" spans="3:5" x14ac:dyDescent="0.35">
      <c r="C37" s="5">
        <v>9</v>
      </c>
      <c r="D37" s="23">
        <f t="shared" si="0"/>
        <v>3.8249144929689345E-2</v>
      </c>
      <c r="E37" s="20">
        <f t="shared" si="1"/>
        <v>0.66987241426288657</v>
      </c>
    </row>
    <row r="38" spans="3:5" x14ac:dyDescent="0.35">
      <c r="C38" s="5">
        <v>10</v>
      </c>
      <c r="D38" s="23">
        <f t="shared" si="0"/>
        <v>3.3817533785816652E-2</v>
      </c>
      <c r="E38" s="20">
        <f t="shared" si="1"/>
        <v>0.70812155919257591</v>
      </c>
    </row>
    <row r="39" spans="3:5" x14ac:dyDescent="0.35">
      <c r="C39" s="5">
        <v>11</v>
      </c>
      <c r="D39" s="23">
        <f t="shared" si="0"/>
        <v>2.9899376664683501E-2</v>
      </c>
      <c r="E39" s="20">
        <f t="shared" si="1"/>
        <v>0.74193909297839256</v>
      </c>
    </row>
    <row r="40" spans="3:5" x14ac:dyDescent="0.35">
      <c r="C40" s="5">
        <v>12</v>
      </c>
      <c r="D40" s="23">
        <f t="shared" si="0"/>
        <v>2.6435183907809374E-2</v>
      </c>
      <c r="E40" s="20">
        <f t="shared" si="1"/>
        <v>0.77183846964307601</v>
      </c>
    </row>
    <row r="41" spans="3:5" x14ac:dyDescent="0.35">
      <c r="C41" s="5">
        <v>13</v>
      </c>
      <c r="D41" s="23">
        <f t="shared" si="0"/>
        <v>2.3372358429971336E-2</v>
      </c>
      <c r="E41" s="20">
        <f t="shared" si="1"/>
        <v>0.79827365355088542</v>
      </c>
    </row>
    <row r="42" spans="3:5" x14ac:dyDescent="0.35">
      <c r="C42" s="5">
        <v>14</v>
      </c>
      <c r="D42" s="23">
        <f t="shared" si="0"/>
        <v>2.0664397133915009E-2</v>
      </c>
      <c r="E42" s="20">
        <f t="shared" si="1"/>
        <v>0.82164601198085674</v>
      </c>
    </row>
    <row r="43" spans="3:5" x14ac:dyDescent="0.35">
      <c r="C43" s="5">
        <v>15</v>
      </c>
      <c r="D43" s="23">
        <f t="shared" si="0"/>
        <v>1.8270184850518678E-2</v>
      </c>
      <c r="E43" s="20">
        <f t="shared" si="1"/>
        <v>0.84231040911477173</v>
      </c>
    </row>
    <row r="44" spans="3:5" x14ac:dyDescent="0.35">
      <c r="C44" s="5">
        <v>16</v>
      </c>
      <c r="D44" s="23">
        <f t="shared" si="0"/>
        <v>1.6153370084253778E-2</v>
      </c>
      <c r="E44" s="20">
        <f t="shared" si="1"/>
        <v>0.86058059396529041</v>
      </c>
    </row>
    <row r="45" spans="3:5" x14ac:dyDescent="0.35">
      <c r="C45" s="5">
        <v>17</v>
      </c>
      <c r="D45" s="23">
        <f t="shared" si="0"/>
        <v>1.4281813085840632E-2</v>
      </c>
      <c r="E45" s="20">
        <f t="shared" si="1"/>
        <v>0.87673396404954418</v>
      </c>
    </row>
    <row r="46" spans="3:5" x14ac:dyDescent="0.35">
      <c r="C46" s="5">
        <v>18</v>
      </c>
      <c r="D46" s="23">
        <f t="shared" si="0"/>
        <v>1.2627097872147299E-2</v>
      </c>
      <c r="E46" s="20">
        <f t="shared" si="1"/>
        <v>0.89101577713538482</v>
      </c>
    </row>
    <row r="47" spans="3:5" x14ac:dyDescent="0.35">
      <c r="C47" s="5">
        <v>19</v>
      </c>
      <c r="D47" s="23">
        <f t="shared" si="0"/>
        <v>1.1164100784294919E-2</v>
      </c>
      <c r="E47" s="20">
        <f t="shared" si="1"/>
        <v>0.90364287500753215</v>
      </c>
    </row>
    <row r="48" spans="3:5" x14ac:dyDescent="0.35">
      <c r="C48" s="5">
        <v>20</v>
      </c>
      <c r="D48" s="23">
        <f t="shared" si="0"/>
        <v>9.8706090333565526E-3</v>
      </c>
      <c r="E48" s="20">
        <f t="shared" si="1"/>
        <v>0.91480697579182713</v>
      </c>
    </row>
    <row r="49" spans="3:5" x14ac:dyDescent="0.35">
      <c r="C49" s="5">
        <v>21</v>
      </c>
      <c r="D49" s="23">
        <f t="shared" si="0"/>
        <v>8.7269834420017015E-3</v>
      </c>
      <c r="E49" s="20">
        <f t="shared" si="1"/>
        <v>0.9246775848251837</v>
      </c>
    </row>
    <row r="50" spans="3:5" x14ac:dyDescent="0.35">
      <c r="C50" s="5">
        <v>22</v>
      </c>
      <c r="D50" s="23">
        <f t="shared" si="0"/>
        <v>7.7158602614689096E-3</v>
      </c>
      <c r="E50" s="20">
        <f t="shared" si="1"/>
        <v>0.93340456826718543</v>
      </c>
    </row>
    <row r="51" spans="3:5" x14ac:dyDescent="0.35">
      <c r="C51" s="5">
        <v>23</v>
      </c>
      <c r="D51" s="23">
        <f t="shared" si="0"/>
        <v>6.8218875365322895E-3</v>
      </c>
      <c r="E51" s="20">
        <f t="shared" si="1"/>
        <v>0.9411204285286543</v>
      </c>
    </row>
    <row r="52" spans="3:5" x14ac:dyDescent="0.35">
      <c r="C52" s="5">
        <v>24</v>
      </c>
      <c r="D52" s="23">
        <f t="shared" si="0"/>
        <v>6.0314920156725182E-3</v>
      </c>
      <c r="E52" s="20">
        <f t="shared" si="1"/>
        <v>0.94794231606518653</v>
      </c>
    </row>
    <row r="53" spans="3:5" x14ac:dyDescent="0.35">
      <c r="C53" s="5">
        <v>25</v>
      </c>
      <c r="D53" s="23">
        <f t="shared" si="0"/>
        <v>5.332673067432815E-3</v>
      </c>
      <c r="E53" s="20">
        <f t="shared" si="1"/>
        <v>0.95397380808085908</v>
      </c>
    </row>
    <row r="54" spans="3:5" x14ac:dyDescent="0.35">
      <c r="C54" s="5">
        <v>26</v>
      </c>
      <c r="D54" s="23">
        <f t="shared" si="0"/>
        <v>4.7148204739772843E-3</v>
      </c>
      <c r="E54" s="20">
        <f t="shared" si="1"/>
        <v>0.95930648114829187</v>
      </c>
    </row>
    <row r="55" spans="3:5" x14ac:dyDescent="0.35">
      <c r="C55" s="5">
        <v>27</v>
      </c>
      <c r="D55" s="23">
        <f t="shared" si="0"/>
        <v>4.1685533353982319E-3</v>
      </c>
      <c r="E55" s="20">
        <f t="shared" si="1"/>
        <v>0.96402130162226918</v>
      </c>
    </row>
    <row r="56" spans="3:5" x14ac:dyDescent="0.35">
      <c r="C56" s="5">
        <v>28</v>
      </c>
      <c r="D56" s="23">
        <f t="shared" si="0"/>
        <v>3.6855776388450977E-3</v>
      </c>
      <c r="E56" s="20">
        <f t="shared" si="1"/>
        <v>0.96818985495766741</v>
      </c>
    </row>
    <row r="57" spans="3:5" x14ac:dyDescent="0.35">
      <c r="C57" s="5">
        <v>29</v>
      </c>
      <c r="D57" s="23">
        <f t="shared" si="0"/>
        <v>3.2585603299369421E-3</v>
      </c>
      <c r="E57" s="20">
        <f t="shared" si="1"/>
        <v>0.97187543259651255</v>
      </c>
    </row>
    <row r="58" spans="3:5" x14ac:dyDescent="0.35">
      <c r="C58" s="5">
        <v>30</v>
      </c>
      <c r="D58" s="23">
        <f t="shared" si="0"/>
        <v>2.881017974475787E-3</v>
      </c>
      <c r="E58" s="20">
        <f t="shared" si="1"/>
        <v>0.97513399292644953</v>
      </c>
    </row>
    <row r="59" spans="3:5" x14ac:dyDescent="0.35">
      <c r="C59" s="5">
        <v>31</v>
      </c>
      <c r="D59" s="23">
        <f t="shared" si="0"/>
        <v>2.5472183200036646E-3</v>
      </c>
      <c r="E59" s="20">
        <f t="shared" si="1"/>
        <v>0.97801501090092535</v>
      </c>
    </row>
    <row r="60" spans="3:5" x14ac:dyDescent="0.35">
      <c r="C60" s="5">
        <v>32</v>
      </c>
      <c r="D60" s="23">
        <f t="shared" ref="D60:D81" si="2">(1-r_)*(r_^C60)</f>
        <v>2.2520932626055095E-3</v>
      </c>
      <c r="E60" s="20">
        <f t="shared" si="1"/>
        <v>0.98056222922092906</v>
      </c>
    </row>
    <row r="61" spans="3:5" x14ac:dyDescent="0.35">
      <c r="C61" s="5">
        <v>33</v>
      </c>
      <c r="D61" s="23">
        <f t="shared" si="2"/>
        <v>1.9911618975266446E-3</v>
      </c>
      <c r="E61" s="20">
        <f t="shared" si="1"/>
        <v>0.98281432248353462</v>
      </c>
    </row>
    <row r="62" spans="3:5" x14ac:dyDescent="0.35">
      <c r="C62" s="5">
        <v>34</v>
      </c>
      <c r="D62" s="23">
        <f t="shared" si="2"/>
        <v>1.7604624852769223E-3</v>
      </c>
      <c r="E62" s="20">
        <f t="shared" si="1"/>
        <v>0.9848054843810613</v>
      </c>
    </row>
    <row r="63" spans="3:5" x14ac:dyDescent="0.35">
      <c r="C63" s="5">
        <v>35</v>
      </c>
      <c r="D63" s="23">
        <f t="shared" si="2"/>
        <v>1.5564923002580335E-3</v>
      </c>
      <c r="E63" s="20">
        <f t="shared" si="1"/>
        <v>0.98656594686633825</v>
      </c>
    </row>
    <row r="64" spans="3:5" x14ac:dyDescent="0.35">
      <c r="C64" s="5">
        <v>36</v>
      </c>
      <c r="D64" s="23">
        <f t="shared" si="2"/>
        <v>1.3761544486314101E-3</v>
      </c>
      <c r="E64" s="20">
        <f t="shared" si="1"/>
        <v>0.98812243916659626</v>
      </c>
    </row>
    <row r="65" spans="3:5" x14ac:dyDescent="0.35">
      <c r="C65" s="5">
        <v>37</v>
      </c>
      <c r="D65" s="23">
        <f t="shared" si="2"/>
        <v>1.2167108479586232E-3</v>
      </c>
      <c r="E65" s="20">
        <f t="shared" si="1"/>
        <v>0.98949859361522763</v>
      </c>
    </row>
    <row r="66" spans="3:5" x14ac:dyDescent="0.35">
      <c r="C66" s="5">
        <v>38</v>
      </c>
      <c r="D66" s="23">
        <f t="shared" si="2"/>
        <v>1.0757406547008148E-3</v>
      </c>
      <c r="E66" s="20">
        <f t="shared" si="1"/>
        <v>0.99071530446318623</v>
      </c>
    </row>
    <row r="67" spans="3:5" x14ac:dyDescent="0.35">
      <c r="C67" s="5">
        <v>39</v>
      </c>
      <c r="D67" s="23">
        <f t="shared" si="2"/>
        <v>9.5110350837892036E-4</v>
      </c>
      <c r="E67" s="20">
        <f t="shared" si="1"/>
        <v>0.99179104511788707</v>
      </c>
    </row>
    <row r="68" spans="3:5" x14ac:dyDescent="0.35">
      <c r="C68" s="5">
        <v>40</v>
      </c>
      <c r="D68" s="23">
        <f t="shared" si="2"/>
        <v>8.409070343281561E-4</v>
      </c>
      <c r="E68" s="20">
        <f t="shared" si="1"/>
        <v>0.99274214862626597</v>
      </c>
    </row>
    <row r="69" spans="3:5" x14ac:dyDescent="0.35">
      <c r="C69" s="5">
        <v>41</v>
      </c>
      <c r="D69" s="23">
        <f t="shared" si="2"/>
        <v>7.4347811163877613E-4</v>
      </c>
      <c r="E69" s="20">
        <f t="shared" si="1"/>
        <v>0.99358305566059413</v>
      </c>
    </row>
    <row r="70" spans="3:5" x14ac:dyDescent="0.35">
      <c r="C70" s="5">
        <v>42</v>
      </c>
      <c r="D70" s="23">
        <f t="shared" si="2"/>
        <v>6.5733747004220104E-4</v>
      </c>
      <c r="E70" s="20">
        <f t="shared" si="1"/>
        <v>0.9943265337722329</v>
      </c>
    </row>
    <row r="71" spans="3:5" x14ac:dyDescent="0.35">
      <c r="C71" s="5">
        <v>43</v>
      </c>
      <c r="D71" s="23">
        <f t="shared" si="2"/>
        <v>5.8117723004522917E-4</v>
      </c>
      <c r="E71" s="20">
        <f t="shared" si="1"/>
        <v>0.99498387124227505</v>
      </c>
    </row>
    <row r="72" spans="3:5" x14ac:dyDescent="0.35">
      <c r="C72" s="5">
        <v>44</v>
      </c>
      <c r="D72" s="23">
        <f t="shared" si="2"/>
        <v>5.1384104530259112E-4</v>
      </c>
      <c r="E72" s="20">
        <f t="shared" si="1"/>
        <v>0.9955650484723203</v>
      </c>
    </row>
    <row r="73" spans="3:5" x14ac:dyDescent="0.35">
      <c r="C73" s="5">
        <v>45</v>
      </c>
      <c r="D73" s="23">
        <f t="shared" si="2"/>
        <v>4.5430654572807593E-4</v>
      </c>
      <c r="E73" s="20">
        <f t="shared" si="1"/>
        <v>0.99607888951762291</v>
      </c>
    </row>
    <row r="74" spans="3:5" x14ac:dyDescent="0.35">
      <c r="C74" s="5">
        <v>46</v>
      </c>
      <c r="D74" s="23">
        <f t="shared" si="2"/>
        <v>4.0166981477673648E-4</v>
      </c>
      <c r="E74" s="20">
        <f t="shared" si="1"/>
        <v>0.996533196063351</v>
      </c>
    </row>
    <row r="75" spans="3:5" x14ac:dyDescent="0.35">
      <c r="C75" s="5">
        <v>47</v>
      </c>
      <c r="D75" s="23">
        <f t="shared" si="2"/>
        <v>3.5513166521564186E-4</v>
      </c>
      <c r="E75" s="20">
        <f t="shared" si="1"/>
        <v>0.99693486587812774</v>
      </c>
    </row>
    <row r="76" spans="3:5" x14ac:dyDescent="0.35">
      <c r="C76" s="5">
        <v>48</v>
      </c>
      <c r="D76" s="23">
        <f t="shared" si="2"/>
        <v>3.1398550500723153E-4</v>
      </c>
      <c r="E76" s="20">
        <f t="shared" si="1"/>
        <v>0.99728999754334335</v>
      </c>
    </row>
    <row r="77" spans="3:5" x14ac:dyDescent="0.35">
      <c r="C77" s="5">
        <v>49</v>
      </c>
      <c r="D77" s="23">
        <f t="shared" si="2"/>
        <v>2.7760660907211014E-4</v>
      </c>
      <c r="E77" s="20">
        <f t="shared" si="1"/>
        <v>0.99760398304835063</v>
      </c>
    </row>
    <row r="78" spans="3:5" x14ac:dyDescent="0.35">
      <c r="C78" s="5">
        <v>50</v>
      </c>
      <c r="D78" s="23">
        <f t="shared" si="2"/>
        <v>2.4544263404369728E-4</v>
      </c>
      <c r="E78" s="20">
        <f t="shared" si="1"/>
        <v>0.99788158965742269</v>
      </c>
    </row>
    <row r="79" spans="3:5" x14ac:dyDescent="0.35">
      <c r="C79" s="5">
        <v>51</v>
      </c>
      <c r="D79" s="23">
        <f t="shared" si="2"/>
        <v>2.17005231999574E-4</v>
      </c>
      <c r="E79" s="20">
        <f t="shared" si="1"/>
        <v>0.99812703229146638</v>
      </c>
    </row>
    <row r="80" spans="3:5" x14ac:dyDescent="0.35">
      <c r="C80" s="5">
        <v>52</v>
      </c>
      <c r="D80" s="23">
        <f t="shared" si="2"/>
        <v>1.9186263584021455E-4</v>
      </c>
      <c r="E80" s="20">
        <f t="shared" si="1"/>
        <v>0.9983440375234659</v>
      </c>
    </row>
    <row r="81" spans="3:5" x14ac:dyDescent="0.35">
      <c r="C81" s="5">
        <v>53</v>
      </c>
      <c r="D81" s="23">
        <f t="shared" si="2"/>
        <v>1.6963310373837917E-4</v>
      </c>
      <c r="E81" s="20">
        <f t="shared" si="1"/>
        <v>0.99853590015930616</v>
      </c>
    </row>
  </sheetData>
  <mergeCells count="2">
    <mergeCell ref="B21:C21"/>
    <mergeCell ref="B22:C22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6" r:id="rId4" name="ScrollBar3">
          <controlPr defaultSize="0" print="0" autoLine="0" linkedCell="D20" r:id="rId5">
            <anchor moveWithCells="1">
              <from>
                <xdr:col>4</xdr:col>
                <xdr:colOff>61913</xdr:colOff>
                <xdr:row>19</xdr:row>
                <xdr:rowOff>0</xdr:rowOff>
              </from>
              <to>
                <xdr:col>5</xdr:col>
                <xdr:colOff>171450</xdr:colOff>
                <xdr:row>20</xdr:row>
                <xdr:rowOff>52388</xdr:rowOff>
              </to>
            </anchor>
          </controlPr>
        </control>
      </mc:Choice>
      <mc:Fallback>
        <control shapeId="1036" r:id="rId4" name="ScrollBar3"/>
      </mc:Fallback>
    </mc:AlternateContent>
    <mc:AlternateContent xmlns:mc="http://schemas.openxmlformats.org/markup-compatibility/2006">
      <mc:Choice Requires="x14">
        <control shapeId="1035" r:id="rId6" name="ScrollBar2">
          <controlPr defaultSize="0" print="0" autoLine="0" linkedCell="D7" r:id="rId7">
            <anchor moveWithCells="1">
              <from>
                <xdr:col>4</xdr:col>
                <xdr:colOff>66675</xdr:colOff>
                <xdr:row>6</xdr:row>
                <xdr:rowOff>0</xdr:rowOff>
              </from>
              <to>
                <xdr:col>5</xdr:col>
                <xdr:colOff>166688</xdr:colOff>
                <xdr:row>7</xdr:row>
                <xdr:rowOff>42863</xdr:rowOff>
              </to>
            </anchor>
          </controlPr>
        </control>
      </mc:Choice>
      <mc:Fallback>
        <control shapeId="1035" r:id="rId6" name="ScrollBar2"/>
      </mc:Fallback>
    </mc:AlternateContent>
    <mc:AlternateContent xmlns:mc="http://schemas.openxmlformats.org/markup-compatibility/2006">
      <mc:Choice Requires="x14">
        <control shapeId="1034" r:id="rId8" name="ScrollBar1">
          <controlPr defaultSize="0" print="0" autoLine="0" linkedCell="D5" r:id="rId9">
            <anchor moveWithCells="1">
              <from>
                <xdr:col>4</xdr:col>
                <xdr:colOff>66675</xdr:colOff>
                <xdr:row>4</xdr:row>
                <xdr:rowOff>0</xdr:rowOff>
              </from>
              <to>
                <xdr:col>5</xdr:col>
                <xdr:colOff>166688</xdr:colOff>
                <xdr:row>5</xdr:row>
                <xdr:rowOff>42863</xdr:rowOff>
              </to>
            </anchor>
          </controlPr>
        </control>
      </mc:Choice>
      <mc:Fallback>
        <control shapeId="1034" r:id="rId8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F896"/>
  <sheetViews>
    <sheetView showGridLines="0" workbookViewId="0">
      <selection activeCell="E20" sqref="E20"/>
    </sheetView>
  </sheetViews>
  <sheetFormatPr defaultColWidth="9.1328125" defaultRowHeight="12.75" x14ac:dyDescent="0.35"/>
  <cols>
    <col min="1" max="2" width="9.1328125" style="6"/>
    <col min="3" max="3" width="25.1328125" style="6" customWidth="1"/>
    <col min="4" max="4" width="7.33203125" style="5" customWidth="1"/>
    <col min="5" max="16384" width="9.1328125" style="6"/>
  </cols>
  <sheetData>
    <row r="1" spans="2:5" s="1" customFormat="1" x14ac:dyDescent="0.35">
      <c r="C1" s="2"/>
      <c r="D1" s="3"/>
    </row>
    <row r="2" spans="2:5" x14ac:dyDescent="0.35">
      <c r="B2" s="28" t="s">
        <v>37</v>
      </c>
      <c r="C2" s="7"/>
    </row>
    <row r="3" spans="2:5" ht="13.15" x14ac:dyDescent="0.4">
      <c r="B3" s="4"/>
      <c r="C3" s="7"/>
    </row>
    <row r="5" spans="2:5" s="10" customFormat="1" ht="13.15" x14ac:dyDescent="0.4">
      <c r="B5" s="6"/>
      <c r="C5" s="60" t="s">
        <v>23</v>
      </c>
      <c r="D5" s="8" t="s">
        <v>5</v>
      </c>
      <c r="E5" s="9">
        <v>9</v>
      </c>
    </row>
    <row r="6" spans="2:5" x14ac:dyDescent="0.35">
      <c r="C6" s="49"/>
    </row>
    <row r="7" spans="2:5" s="10" customFormat="1" ht="13.15" x14ac:dyDescent="0.4">
      <c r="C7" s="60" t="s">
        <v>24</v>
      </c>
      <c r="D7" s="8" t="s">
        <v>6</v>
      </c>
      <c r="E7" s="9">
        <v>12</v>
      </c>
    </row>
    <row r="8" spans="2:5" x14ac:dyDescent="0.35">
      <c r="C8" s="25"/>
    </row>
    <row r="9" spans="2:5" ht="13.5" thickBot="1" x14ac:dyDescent="0.45">
      <c r="B9" s="10"/>
      <c r="C9" s="24"/>
      <c r="D9" s="11"/>
    </row>
    <row r="10" spans="2:5" ht="13.15" x14ac:dyDescent="0.4">
      <c r="C10" s="62" t="s">
        <v>34</v>
      </c>
      <c r="D10" s="11" t="s">
        <v>7</v>
      </c>
      <c r="E10" s="12">
        <f>1/lambda</f>
        <v>0.1111111111111111</v>
      </c>
    </row>
    <row r="11" spans="2:5" ht="13.15" x14ac:dyDescent="0.4">
      <c r="C11" s="62" t="s">
        <v>35</v>
      </c>
      <c r="D11" s="11" t="s">
        <v>8</v>
      </c>
      <c r="E11" s="13">
        <f>1/mu</f>
        <v>8.3333333333333329E-2</v>
      </c>
    </row>
    <row r="12" spans="2:5" x14ac:dyDescent="0.35">
      <c r="C12" s="26"/>
      <c r="D12" s="14"/>
      <c r="E12" s="15"/>
    </row>
    <row r="13" spans="2:5" s="10" customFormat="1" ht="13.15" x14ac:dyDescent="0.4">
      <c r="B13" s="6"/>
      <c r="C13" s="62" t="s">
        <v>31</v>
      </c>
      <c r="D13" s="8" t="s">
        <v>9</v>
      </c>
      <c r="E13" s="16">
        <f>lambda/mu</f>
        <v>0.75</v>
      </c>
    </row>
    <row r="14" spans="2:5" ht="14.65" x14ac:dyDescent="0.5">
      <c r="C14" s="60" t="s">
        <v>27</v>
      </c>
      <c r="D14" s="17" t="s">
        <v>11</v>
      </c>
      <c r="E14" s="13">
        <f>(lambda^2)/(2*mu*(mu-lambda))</f>
        <v>1.125</v>
      </c>
    </row>
    <row r="15" spans="2:5" ht="14.65" x14ac:dyDescent="0.5">
      <c r="C15" s="60" t="s">
        <v>28</v>
      </c>
      <c r="D15" s="17" t="s">
        <v>12</v>
      </c>
      <c r="E15" s="13">
        <f>Lq+(lambda/mu)</f>
        <v>1.875</v>
      </c>
    </row>
    <row r="16" spans="2:5" ht="14.65" x14ac:dyDescent="0.5">
      <c r="C16" s="60" t="s">
        <v>29</v>
      </c>
      <c r="D16" s="17" t="s">
        <v>13</v>
      </c>
      <c r="E16" s="13">
        <f>(lambda)/(2*mu*(mu-lambda))</f>
        <v>0.125</v>
      </c>
    </row>
    <row r="17" spans="3:5" ht="15" thickBot="1" x14ac:dyDescent="0.55000000000000004">
      <c r="C17" s="60" t="s">
        <v>30</v>
      </c>
      <c r="D17" s="17" t="s">
        <v>14</v>
      </c>
      <c r="E17" s="18">
        <f>Ls/lambda</f>
        <v>0.20833333333333334</v>
      </c>
    </row>
    <row r="18" spans="3:5" x14ac:dyDescent="0.35">
      <c r="C18" s="24"/>
      <c r="D18" s="14"/>
    </row>
    <row r="19" spans="3:5" x14ac:dyDescent="0.35">
      <c r="C19" s="26"/>
      <c r="D19" s="27"/>
      <c r="E19" s="48"/>
    </row>
    <row r="20" spans="3:5" ht="15" customHeight="1" x14ac:dyDescent="0.35">
      <c r="C20" s="64"/>
      <c r="D20" s="64"/>
      <c r="E20" s="20"/>
    </row>
    <row r="21" spans="3:5" ht="16.5" customHeight="1" x14ac:dyDescent="0.35">
      <c r="C21" s="64"/>
      <c r="D21" s="64"/>
    </row>
    <row r="22" spans="3:5" ht="16.5" customHeight="1" x14ac:dyDescent="0.4">
      <c r="C22" s="21"/>
      <c r="D22" s="17"/>
    </row>
    <row r="23" spans="3:5" ht="16.5" customHeight="1" x14ac:dyDescent="0.4">
      <c r="C23" s="21"/>
      <c r="D23" s="17"/>
    </row>
    <row r="24" spans="3:5" ht="16.5" customHeight="1" x14ac:dyDescent="0.4">
      <c r="C24" s="21"/>
      <c r="D24" s="17"/>
    </row>
    <row r="25" spans="3:5" ht="16.5" customHeight="1" x14ac:dyDescent="0.4">
      <c r="C25" s="21"/>
      <c r="D25" s="17"/>
    </row>
    <row r="26" spans="3:5" ht="16.5" customHeight="1" x14ac:dyDescent="0.4">
      <c r="C26" s="21"/>
      <c r="D26" s="17"/>
    </row>
    <row r="27" spans="3:5" ht="16.5" customHeight="1" x14ac:dyDescent="0.4">
      <c r="C27" s="21"/>
      <c r="D27" s="17"/>
    </row>
    <row r="28" spans="3:5" ht="16.5" customHeight="1" x14ac:dyDescent="0.4">
      <c r="C28" s="21"/>
      <c r="D28" s="17"/>
    </row>
    <row r="29" spans="3:5" ht="16.5" customHeight="1" x14ac:dyDescent="0.4">
      <c r="C29" s="21"/>
      <c r="D29" s="17"/>
    </row>
    <row r="30" spans="3:5" ht="16.5" customHeight="1" x14ac:dyDescent="0.4">
      <c r="C30" s="21"/>
      <c r="D30" s="17"/>
    </row>
    <row r="31" spans="3:5" ht="16.5" customHeight="1" x14ac:dyDescent="0.4">
      <c r="C31" s="21"/>
      <c r="D31" s="17"/>
    </row>
    <row r="32" spans="3:5" ht="16.5" customHeight="1" x14ac:dyDescent="0.4">
      <c r="C32" s="21"/>
      <c r="D32" s="17"/>
    </row>
    <row r="33" spans="3:4" ht="16.5" customHeight="1" x14ac:dyDescent="0.4">
      <c r="C33" s="21"/>
      <c r="D33" s="17"/>
    </row>
    <row r="34" spans="3:4" ht="16.5" customHeight="1" x14ac:dyDescent="0.4">
      <c r="C34" s="21"/>
      <c r="D34" s="17"/>
    </row>
    <row r="35" spans="3:4" ht="16.5" customHeight="1" x14ac:dyDescent="0.4">
      <c r="C35" s="21"/>
      <c r="D35" s="17"/>
    </row>
    <row r="36" spans="3:4" ht="16.5" customHeight="1" x14ac:dyDescent="0.4">
      <c r="C36" s="21"/>
      <c r="D36" s="17"/>
    </row>
    <row r="37" spans="3:4" ht="16.5" customHeight="1" x14ac:dyDescent="0.4">
      <c r="C37" s="21"/>
      <c r="D37" s="17"/>
    </row>
    <row r="38" spans="3:4" ht="16.5" customHeight="1" x14ac:dyDescent="0.4">
      <c r="C38" s="21"/>
      <c r="D38" s="17"/>
    </row>
    <row r="39" spans="3:4" ht="16.5" customHeight="1" x14ac:dyDescent="0.4">
      <c r="C39" s="21"/>
      <c r="D39" s="17"/>
    </row>
    <row r="40" spans="3:4" ht="16.5" customHeight="1" x14ac:dyDescent="0.4">
      <c r="C40" s="21"/>
      <c r="D40" s="17"/>
    </row>
    <row r="41" spans="3:4" ht="16.5" customHeight="1" x14ac:dyDescent="0.4">
      <c r="C41" s="21"/>
      <c r="D41" s="17"/>
    </row>
    <row r="42" spans="3:4" ht="16.5" customHeight="1" x14ac:dyDescent="0.4">
      <c r="C42" s="21"/>
      <c r="D42" s="17"/>
    </row>
    <row r="43" spans="3:4" ht="16.5" customHeight="1" x14ac:dyDescent="0.4">
      <c r="C43" s="21"/>
      <c r="D43" s="17"/>
    </row>
    <row r="44" spans="3:4" ht="16.5" customHeight="1" x14ac:dyDescent="0.4">
      <c r="C44" s="21"/>
      <c r="D44" s="17"/>
    </row>
    <row r="45" spans="3:4" ht="16.5" customHeight="1" x14ac:dyDescent="0.4">
      <c r="C45" s="21"/>
      <c r="D45" s="17"/>
    </row>
    <row r="46" spans="3:4" ht="16.5" customHeight="1" x14ac:dyDescent="0.4">
      <c r="C46" s="21"/>
      <c r="D46" s="17"/>
    </row>
    <row r="47" spans="3:4" ht="16.5" customHeight="1" x14ac:dyDescent="0.4">
      <c r="C47" s="21"/>
      <c r="D47" s="17"/>
    </row>
    <row r="48" spans="3:4" ht="16.5" customHeight="1" x14ac:dyDescent="0.4">
      <c r="C48" s="21"/>
      <c r="D48" s="17"/>
    </row>
    <row r="49" spans="3:4" ht="16.5" customHeight="1" x14ac:dyDescent="0.4">
      <c r="C49" s="21"/>
      <c r="D49" s="17"/>
    </row>
    <row r="50" spans="3:4" ht="16.5" customHeight="1" x14ac:dyDescent="0.4">
      <c r="C50" s="21"/>
      <c r="D50" s="17"/>
    </row>
    <row r="51" spans="3:4" ht="16.5" customHeight="1" x14ac:dyDescent="0.4">
      <c r="C51" s="21"/>
      <c r="D51" s="17"/>
    </row>
    <row r="52" spans="3:4" ht="16.5" customHeight="1" x14ac:dyDescent="0.4">
      <c r="C52" s="21"/>
      <c r="D52" s="17"/>
    </row>
    <row r="53" spans="3:4" ht="16.5" customHeight="1" x14ac:dyDescent="0.4">
      <c r="C53" s="21"/>
      <c r="D53" s="17"/>
    </row>
    <row r="54" spans="3:4" ht="16.5" customHeight="1" x14ac:dyDescent="0.4">
      <c r="C54" s="21"/>
      <c r="D54" s="17"/>
    </row>
    <row r="55" spans="3:4" ht="16.5" customHeight="1" x14ac:dyDescent="0.4">
      <c r="C55" s="21"/>
      <c r="D55" s="17"/>
    </row>
    <row r="56" spans="3:4" ht="16.5" customHeight="1" x14ac:dyDescent="0.4">
      <c r="C56" s="21"/>
      <c r="D56" s="17"/>
    </row>
    <row r="57" spans="3:4" ht="16.5" customHeight="1" x14ac:dyDescent="0.4">
      <c r="C57" s="21"/>
      <c r="D57" s="17"/>
    </row>
    <row r="58" spans="3:4" ht="16.5" customHeight="1" x14ac:dyDescent="0.4">
      <c r="C58" s="21"/>
      <c r="D58" s="17"/>
    </row>
    <row r="59" spans="3:4" ht="16.5" customHeight="1" x14ac:dyDescent="0.4">
      <c r="C59" s="21"/>
      <c r="D59" s="17"/>
    </row>
    <row r="60" spans="3:4" ht="16.5" customHeight="1" x14ac:dyDescent="0.4">
      <c r="C60" s="21"/>
      <c r="D60" s="17"/>
    </row>
    <row r="61" spans="3:4" ht="16.5" customHeight="1" x14ac:dyDescent="0.4">
      <c r="C61" s="21"/>
      <c r="D61" s="17"/>
    </row>
    <row r="62" spans="3:4" ht="16.5" customHeight="1" x14ac:dyDescent="0.4">
      <c r="C62" s="21"/>
      <c r="D62" s="17"/>
    </row>
    <row r="63" spans="3:4" ht="16.5" customHeight="1" x14ac:dyDescent="0.4">
      <c r="C63" s="21"/>
      <c r="D63" s="17"/>
    </row>
    <row r="64" spans="3:4" ht="16.5" customHeight="1" x14ac:dyDescent="0.4">
      <c r="C64" s="21"/>
      <c r="D64" s="17"/>
    </row>
    <row r="65" spans="3:4" ht="16.5" customHeight="1" x14ac:dyDescent="0.4">
      <c r="C65" s="21"/>
      <c r="D65" s="17"/>
    </row>
    <row r="66" spans="3:4" ht="16.5" customHeight="1" x14ac:dyDescent="0.4">
      <c r="C66" s="21"/>
      <c r="D66" s="17"/>
    </row>
    <row r="67" spans="3:4" ht="16.5" customHeight="1" x14ac:dyDescent="0.4">
      <c r="C67" s="21"/>
      <c r="D67" s="17"/>
    </row>
    <row r="68" spans="3:4" ht="16.5" customHeight="1" x14ac:dyDescent="0.4">
      <c r="C68" s="21"/>
      <c r="D68" s="17"/>
    </row>
    <row r="69" spans="3:4" ht="16.5" customHeight="1" x14ac:dyDescent="0.4">
      <c r="C69" s="21"/>
      <c r="D69" s="17"/>
    </row>
    <row r="70" spans="3:4" ht="16.5" customHeight="1" x14ac:dyDescent="0.4">
      <c r="C70" s="21"/>
      <c r="D70" s="17"/>
    </row>
    <row r="71" spans="3:4" ht="16.5" customHeight="1" x14ac:dyDescent="0.4">
      <c r="C71" s="21"/>
      <c r="D71" s="17"/>
    </row>
    <row r="72" spans="3:4" ht="16.5" customHeight="1" x14ac:dyDescent="0.4">
      <c r="C72" s="21"/>
      <c r="D72" s="17"/>
    </row>
    <row r="73" spans="3:4" ht="16.5" customHeight="1" x14ac:dyDescent="0.4">
      <c r="C73" s="21"/>
      <c r="D73" s="17"/>
    </row>
    <row r="74" spans="3:4" ht="16.5" customHeight="1" x14ac:dyDescent="0.4">
      <c r="C74" s="21"/>
      <c r="D74" s="17"/>
    </row>
    <row r="75" spans="3:4" ht="16.5" customHeight="1" x14ac:dyDescent="0.4">
      <c r="C75" s="21"/>
      <c r="D75" s="17"/>
    </row>
    <row r="76" spans="3:4" ht="16.5" customHeight="1" x14ac:dyDescent="0.4">
      <c r="C76" s="21"/>
      <c r="D76" s="17"/>
    </row>
    <row r="77" spans="3:4" ht="16.5" customHeight="1" x14ac:dyDescent="0.4">
      <c r="C77" s="21"/>
      <c r="D77" s="17"/>
    </row>
    <row r="78" spans="3:4" ht="16.5" customHeight="1" x14ac:dyDescent="0.4">
      <c r="C78" s="21"/>
      <c r="D78" s="17"/>
    </row>
    <row r="79" spans="3:4" ht="16.5" customHeight="1" x14ac:dyDescent="0.4">
      <c r="C79" s="21"/>
      <c r="D79" s="17"/>
    </row>
    <row r="80" spans="3:4" ht="16.5" customHeight="1" x14ac:dyDescent="0.4">
      <c r="C80" s="21"/>
      <c r="D80" s="17"/>
    </row>
    <row r="81" spans="3:4" ht="16.5" customHeight="1" x14ac:dyDescent="0.4">
      <c r="C81" s="21"/>
      <c r="D81" s="17"/>
    </row>
    <row r="82" spans="3:4" ht="16.5" customHeight="1" x14ac:dyDescent="0.4">
      <c r="C82" s="21"/>
      <c r="D82" s="17"/>
    </row>
    <row r="83" spans="3:4" ht="16.5" customHeight="1" x14ac:dyDescent="0.4">
      <c r="C83" s="21"/>
      <c r="D83" s="17"/>
    </row>
    <row r="84" spans="3:4" ht="16.5" customHeight="1" x14ac:dyDescent="0.4">
      <c r="C84" s="21"/>
      <c r="D84" s="17"/>
    </row>
    <row r="85" spans="3:4" ht="16.5" customHeight="1" x14ac:dyDescent="0.4">
      <c r="C85" s="21"/>
      <c r="D85" s="17"/>
    </row>
    <row r="86" spans="3:4" ht="16.5" customHeight="1" x14ac:dyDescent="0.4">
      <c r="C86" s="21"/>
      <c r="D86" s="17"/>
    </row>
    <row r="87" spans="3:4" ht="16.5" customHeight="1" x14ac:dyDescent="0.4">
      <c r="C87" s="21"/>
      <c r="D87" s="17"/>
    </row>
    <row r="88" spans="3:4" ht="16.5" customHeight="1" x14ac:dyDescent="0.4">
      <c r="C88" s="21"/>
      <c r="D88" s="17"/>
    </row>
    <row r="89" spans="3:4" ht="16.5" customHeight="1" x14ac:dyDescent="0.4">
      <c r="C89" s="21"/>
      <c r="D89" s="17"/>
    </row>
    <row r="90" spans="3:4" ht="16.5" customHeight="1" x14ac:dyDescent="0.4">
      <c r="C90" s="21"/>
      <c r="D90" s="17"/>
    </row>
    <row r="91" spans="3:4" ht="16.5" customHeight="1" x14ac:dyDescent="0.4">
      <c r="C91" s="21"/>
      <c r="D91" s="17"/>
    </row>
    <row r="92" spans="3:4" ht="16.5" customHeight="1" x14ac:dyDescent="0.4">
      <c r="C92" s="21"/>
      <c r="D92" s="17"/>
    </row>
    <row r="93" spans="3:4" ht="16.5" customHeight="1" x14ac:dyDescent="0.4">
      <c r="C93" s="21"/>
      <c r="D93" s="17"/>
    </row>
    <row r="94" spans="3:4" ht="16.5" customHeight="1" x14ac:dyDescent="0.4">
      <c r="C94" s="21"/>
      <c r="D94" s="17"/>
    </row>
    <row r="95" spans="3:4" ht="16.5" customHeight="1" x14ac:dyDescent="0.4">
      <c r="C95" s="21"/>
      <c r="D95" s="17"/>
    </row>
    <row r="96" spans="3:4" ht="16.5" customHeight="1" x14ac:dyDescent="0.4">
      <c r="C96" s="21"/>
      <c r="D96" s="17"/>
    </row>
    <row r="97" spans="3:4" ht="16.5" customHeight="1" x14ac:dyDescent="0.4">
      <c r="C97" s="21"/>
      <c r="D97" s="17"/>
    </row>
    <row r="98" spans="3:4" ht="16.5" customHeight="1" x14ac:dyDescent="0.4">
      <c r="C98" s="21"/>
      <c r="D98" s="17"/>
    </row>
    <row r="99" spans="3:4" ht="16.5" customHeight="1" x14ac:dyDescent="0.4">
      <c r="C99" s="21"/>
      <c r="D99" s="17"/>
    </row>
    <row r="100" spans="3:4" ht="16.5" customHeight="1" x14ac:dyDescent="0.4">
      <c r="C100" s="21"/>
      <c r="D100" s="17"/>
    </row>
    <row r="101" spans="3:4" ht="16.5" customHeight="1" x14ac:dyDescent="0.4">
      <c r="C101" s="21"/>
      <c r="D101" s="17"/>
    </row>
    <row r="102" spans="3:4" ht="16.5" customHeight="1" x14ac:dyDescent="0.4">
      <c r="C102" s="21"/>
      <c r="D102" s="17"/>
    </row>
    <row r="103" spans="3:4" ht="16.5" customHeight="1" x14ac:dyDescent="0.4">
      <c r="C103" s="21"/>
      <c r="D103" s="17"/>
    </row>
    <row r="104" spans="3:4" ht="16.5" customHeight="1" x14ac:dyDescent="0.4">
      <c r="C104" s="21"/>
      <c r="D104" s="17"/>
    </row>
    <row r="105" spans="3:4" ht="16.5" customHeight="1" x14ac:dyDescent="0.4">
      <c r="C105" s="21"/>
      <c r="D105" s="17"/>
    </row>
    <row r="106" spans="3:4" ht="16.5" customHeight="1" x14ac:dyDescent="0.4">
      <c r="C106" s="21"/>
      <c r="D106" s="17"/>
    </row>
    <row r="107" spans="3:4" ht="16.5" customHeight="1" x14ac:dyDescent="0.4">
      <c r="C107" s="21"/>
      <c r="D107" s="17"/>
    </row>
    <row r="108" spans="3:4" ht="16.5" customHeight="1" x14ac:dyDescent="0.4">
      <c r="C108" s="21"/>
      <c r="D108" s="17"/>
    </row>
    <row r="109" spans="3:4" ht="16.5" customHeight="1" x14ac:dyDescent="0.4">
      <c r="C109" s="21"/>
      <c r="D109" s="17"/>
    </row>
    <row r="110" spans="3:4" ht="16.5" customHeight="1" x14ac:dyDescent="0.4">
      <c r="C110" s="21"/>
      <c r="D110" s="17"/>
    </row>
    <row r="111" spans="3:4" ht="16.5" customHeight="1" x14ac:dyDescent="0.4">
      <c r="C111" s="21"/>
      <c r="D111" s="17"/>
    </row>
    <row r="112" spans="3:4" ht="16.5" customHeight="1" x14ac:dyDescent="0.4">
      <c r="C112" s="21"/>
      <c r="D112" s="17"/>
    </row>
    <row r="113" spans="3:4" ht="16.5" customHeight="1" x14ac:dyDescent="0.4">
      <c r="C113" s="21"/>
      <c r="D113" s="17"/>
    </row>
    <row r="114" spans="3:4" ht="16.5" customHeight="1" x14ac:dyDescent="0.4">
      <c r="C114" s="21"/>
      <c r="D114" s="17"/>
    </row>
    <row r="115" spans="3:4" ht="16.5" customHeight="1" x14ac:dyDescent="0.4">
      <c r="C115" s="21"/>
      <c r="D115" s="17"/>
    </row>
    <row r="116" spans="3:4" ht="16.5" customHeight="1" x14ac:dyDescent="0.4">
      <c r="C116" s="21"/>
      <c r="D116" s="17"/>
    </row>
    <row r="117" spans="3:4" ht="16.5" customHeight="1" x14ac:dyDescent="0.4">
      <c r="C117" s="21"/>
      <c r="D117" s="17"/>
    </row>
    <row r="118" spans="3:4" ht="16.5" customHeight="1" x14ac:dyDescent="0.4">
      <c r="C118" s="21"/>
      <c r="D118" s="17"/>
    </row>
    <row r="119" spans="3:4" ht="16.5" customHeight="1" x14ac:dyDescent="0.4">
      <c r="C119" s="21"/>
      <c r="D119" s="17"/>
    </row>
    <row r="120" spans="3:4" ht="16.5" customHeight="1" x14ac:dyDescent="0.4">
      <c r="C120" s="21"/>
      <c r="D120" s="17"/>
    </row>
    <row r="121" spans="3:4" ht="16.5" customHeight="1" x14ac:dyDescent="0.4">
      <c r="C121" s="21"/>
      <c r="D121" s="17"/>
    </row>
    <row r="122" spans="3:4" ht="16.5" customHeight="1" x14ac:dyDescent="0.4">
      <c r="C122" s="21"/>
      <c r="D122" s="17"/>
    </row>
    <row r="123" spans="3:4" ht="16.5" customHeight="1" x14ac:dyDescent="0.4">
      <c r="C123" s="21"/>
      <c r="D123" s="17"/>
    </row>
    <row r="124" spans="3:4" ht="16.5" customHeight="1" x14ac:dyDescent="0.4">
      <c r="C124" s="21"/>
      <c r="D124" s="17"/>
    </row>
    <row r="125" spans="3:4" ht="16.5" customHeight="1" x14ac:dyDescent="0.4">
      <c r="C125" s="21"/>
      <c r="D125" s="17"/>
    </row>
    <row r="126" spans="3:4" ht="16.5" customHeight="1" x14ac:dyDescent="0.4">
      <c r="C126" s="21"/>
      <c r="D126" s="17"/>
    </row>
    <row r="127" spans="3:4" ht="16.5" customHeight="1" x14ac:dyDescent="0.4">
      <c r="C127" s="21"/>
      <c r="D127" s="17"/>
    </row>
    <row r="128" spans="3:4" ht="16.5" customHeight="1" x14ac:dyDescent="0.4">
      <c r="C128" s="21"/>
      <c r="D128" s="17"/>
    </row>
    <row r="129" spans="3:4" ht="16.5" customHeight="1" x14ac:dyDescent="0.4">
      <c r="C129" s="21"/>
      <c r="D129" s="17"/>
    </row>
    <row r="130" spans="3:4" ht="16.5" customHeight="1" x14ac:dyDescent="0.4">
      <c r="C130" s="21"/>
      <c r="D130" s="17"/>
    </row>
    <row r="131" spans="3:4" ht="16.5" customHeight="1" x14ac:dyDescent="0.4">
      <c r="C131" s="21"/>
      <c r="D131" s="17"/>
    </row>
    <row r="132" spans="3:4" ht="16.5" customHeight="1" x14ac:dyDescent="0.4">
      <c r="C132" s="21"/>
      <c r="D132" s="17"/>
    </row>
    <row r="133" spans="3:4" ht="16.5" customHeight="1" x14ac:dyDescent="0.4">
      <c r="C133" s="21"/>
      <c r="D133" s="17"/>
    </row>
    <row r="134" spans="3:4" ht="16.5" customHeight="1" x14ac:dyDescent="0.4">
      <c r="C134" s="21"/>
      <c r="D134" s="17"/>
    </row>
    <row r="135" spans="3:4" ht="16.5" customHeight="1" x14ac:dyDescent="0.4">
      <c r="C135" s="21"/>
      <c r="D135" s="17"/>
    </row>
    <row r="136" spans="3:4" ht="16.5" customHeight="1" x14ac:dyDescent="0.4">
      <c r="C136" s="21"/>
      <c r="D136" s="17"/>
    </row>
    <row r="137" spans="3:4" ht="16.5" customHeight="1" x14ac:dyDescent="0.4">
      <c r="C137" s="21"/>
      <c r="D137" s="17"/>
    </row>
    <row r="138" spans="3:4" ht="16.5" customHeight="1" x14ac:dyDescent="0.4">
      <c r="C138" s="21"/>
      <c r="D138" s="17"/>
    </row>
    <row r="139" spans="3:4" ht="16.5" customHeight="1" x14ac:dyDescent="0.4">
      <c r="C139" s="21"/>
      <c r="D139" s="17"/>
    </row>
    <row r="140" spans="3:4" ht="16.5" customHeight="1" x14ac:dyDescent="0.4">
      <c r="C140" s="21"/>
      <c r="D140" s="17"/>
    </row>
    <row r="141" spans="3:4" ht="16.5" customHeight="1" x14ac:dyDescent="0.4">
      <c r="C141" s="21"/>
      <c r="D141" s="17"/>
    </row>
    <row r="142" spans="3:4" ht="16.5" customHeight="1" x14ac:dyDescent="0.4">
      <c r="C142" s="21"/>
      <c r="D142" s="17"/>
    </row>
    <row r="143" spans="3:4" ht="16.5" customHeight="1" x14ac:dyDescent="0.4">
      <c r="C143" s="21"/>
      <c r="D143" s="17"/>
    </row>
    <row r="144" spans="3:4" ht="16.5" customHeight="1" x14ac:dyDescent="0.4">
      <c r="C144" s="21"/>
      <c r="D144" s="17"/>
    </row>
    <row r="145" spans="3:4" ht="16.5" customHeight="1" x14ac:dyDescent="0.4">
      <c r="C145" s="21"/>
      <c r="D145" s="17"/>
    </row>
    <row r="146" spans="3:4" ht="16.5" customHeight="1" x14ac:dyDescent="0.4">
      <c r="C146" s="21"/>
      <c r="D146" s="17"/>
    </row>
    <row r="147" spans="3:4" ht="16.5" customHeight="1" x14ac:dyDescent="0.4">
      <c r="C147" s="21"/>
      <c r="D147" s="17"/>
    </row>
    <row r="148" spans="3:4" ht="16.5" customHeight="1" x14ac:dyDescent="0.4">
      <c r="C148" s="21"/>
      <c r="D148" s="17"/>
    </row>
    <row r="149" spans="3:4" ht="16.5" customHeight="1" x14ac:dyDescent="0.4">
      <c r="C149" s="21"/>
      <c r="D149" s="17"/>
    </row>
    <row r="150" spans="3:4" ht="16.5" customHeight="1" x14ac:dyDescent="0.4">
      <c r="C150" s="21"/>
      <c r="D150" s="17"/>
    </row>
    <row r="151" spans="3:4" ht="16.5" customHeight="1" x14ac:dyDescent="0.4">
      <c r="C151" s="21"/>
      <c r="D151" s="17"/>
    </row>
    <row r="152" spans="3:4" ht="16.5" customHeight="1" x14ac:dyDescent="0.4">
      <c r="C152" s="21"/>
      <c r="D152" s="17"/>
    </row>
    <row r="153" spans="3:4" ht="16.5" customHeight="1" x14ac:dyDescent="0.4">
      <c r="C153" s="21"/>
      <c r="D153" s="17"/>
    </row>
    <row r="154" spans="3:4" ht="16.5" customHeight="1" x14ac:dyDescent="0.4">
      <c r="C154" s="21"/>
      <c r="D154" s="17"/>
    </row>
    <row r="155" spans="3:4" ht="16.5" customHeight="1" x14ac:dyDescent="0.4">
      <c r="C155" s="21"/>
      <c r="D155" s="17"/>
    </row>
    <row r="156" spans="3:4" ht="16.5" customHeight="1" x14ac:dyDescent="0.4">
      <c r="C156" s="21"/>
      <c r="D156" s="17"/>
    </row>
    <row r="157" spans="3:4" ht="16.5" customHeight="1" x14ac:dyDescent="0.4">
      <c r="C157" s="21"/>
      <c r="D157" s="17"/>
    </row>
    <row r="158" spans="3:4" ht="16.5" customHeight="1" x14ac:dyDescent="0.4">
      <c r="C158" s="21"/>
      <c r="D158" s="17"/>
    </row>
    <row r="159" spans="3:4" ht="16.5" customHeight="1" x14ac:dyDescent="0.4">
      <c r="C159" s="21"/>
      <c r="D159" s="17"/>
    </row>
    <row r="160" spans="3:4" ht="16.5" customHeight="1" x14ac:dyDescent="0.4">
      <c r="C160" s="21"/>
      <c r="D160" s="17"/>
    </row>
    <row r="161" spans="3:4" ht="16.5" customHeight="1" x14ac:dyDescent="0.4">
      <c r="C161" s="21"/>
      <c r="D161" s="17"/>
    </row>
    <row r="162" spans="3:4" ht="16.5" customHeight="1" x14ac:dyDescent="0.4">
      <c r="C162" s="21"/>
      <c r="D162" s="17"/>
    </row>
    <row r="163" spans="3:4" ht="16.5" customHeight="1" x14ac:dyDescent="0.4">
      <c r="C163" s="21"/>
      <c r="D163" s="17"/>
    </row>
    <row r="164" spans="3:4" ht="16.5" customHeight="1" x14ac:dyDescent="0.4">
      <c r="C164" s="21"/>
      <c r="D164" s="17"/>
    </row>
    <row r="165" spans="3:4" ht="16.5" customHeight="1" x14ac:dyDescent="0.4">
      <c r="C165" s="21"/>
      <c r="D165" s="17"/>
    </row>
    <row r="166" spans="3:4" ht="16.5" customHeight="1" x14ac:dyDescent="0.4">
      <c r="C166" s="21"/>
      <c r="D166" s="17"/>
    </row>
    <row r="167" spans="3:4" ht="16.5" customHeight="1" x14ac:dyDescent="0.4">
      <c r="C167" s="21"/>
      <c r="D167" s="17"/>
    </row>
    <row r="168" spans="3:4" ht="16.5" customHeight="1" x14ac:dyDescent="0.4">
      <c r="C168" s="21"/>
      <c r="D168" s="17"/>
    </row>
    <row r="169" spans="3:4" ht="16.5" customHeight="1" x14ac:dyDescent="0.4">
      <c r="C169" s="21"/>
      <c r="D169" s="17"/>
    </row>
    <row r="170" spans="3:4" ht="16.5" customHeight="1" x14ac:dyDescent="0.4">
      <c r="C170" s="21"/>
      <c r="D170" s="17"/>
    </row>
    <row r="171" spans="3:4" ht="16.5" customHeight="1" x14ac:dyDescent="0.4">
      <c r="C171" s="21"/>
      <c r="D171" s="17"/>
    </row>
    <row r="172" spans="3:4" ht="16.5" customHeight="1" x14ac:dyDescent="0.4">
      <c r="C172" s="21"/>
      <c r="D172" s="17"/>
    </row>
    <row r="173" spans="3:4" ht="16.5" customHeight="1" x14ac:dyDescent="0.4">
      <c r="C173" s="21"/>
      <c r="D173" s="17"/>
    </row>
    <row r="174" spans="3:4" ht="16.5" customHeight="1" x14ac:dyDescent="0.4">
      <c r="C174" s="21"/>
      <c r="D174" s="17"/>
    </row>
    <row r="175" spans="3:4" ht="16.5" customHeight="1" x14ac:dyDescent="0.4">
      <c r="C175" s="21"/>
      <c r="D175" s="17"/>
    </row>
    <row r="176" spans="3:4" ht="16.5" customHeight="1" x14ac:dyDescent="0.4">
      <c r="C176" s="21"/>
      <c r="D176" s="17"/>
    </row>
    <row r="177" spans="3:4" ht="16.5" customHeight="1" x14ac:dyDescent="0.4">
      <c r="C177" s="21"/>
      <c r="D177" s="17"/>
    </row>
    <row r="178" spans="3:4" ht="16.5" customHeight="1" x14ac:dyDescent="0.4">
      <c r="C178" s="21"/>
      <c r="D178" s="17"/>
    </row>
    <row r="179" spans="3:4" ht="16.5" customHeight="1" x14ac:dyDescent="0.4">
      <c r="C179" s="21"/>
      <c r="D179" s="17"/>
    </row>
    <row r="180" spans="3:4" ht="16.5" customHeight="1" x14ac:dyDescent="0.4">
      <c r="C180" s="21"/>
      <c r="D180" s="17"/>
    </row>
    <row r="181" spans="3:4" ht="16.5" customHeight="1" x14ac:dyDescent="0.4">
      <c r="C181" s="21"/>
      <c r="D181" s="17"/>
    </row>
    <row r="182" spans="3:4" ht="16.5" customHeight="1" x14ac:dyDescent="0.4">
      <c r="C182" s="21"/>
      <c r="D182" s="17"/>
    </row>
    <row r="183" spans="3:4" ht="16.5" customHeight="1" x14ac:dyDescent="0.4">
      <c r="C183" s="21"/>
      <c r="D183" s="17"/>
    </row>
    <row r="184" spans="3:4" ht="16.5" customHeight="1" x14ac:dyDescent="0.4">
      <c r="C184" s="21"/>
      <c r="D184" s="17"/>
    </row>
    <row r="185" spans="3:4" ht="16.5" customHeight="1" x14ac:dyDescent="0.4">
      <c r="C185" s="21"/>
      <c r="D185" s="17"/>
    </row>
    <row r="186" spans="3:4" ht="16.5" customHeight="1" x14ac:dyDescent="0.4">
      <c r="C186" s="21"/>
      <c r="D186" s="17"/>
    </row>
    <row r="187" spans="3:4" ht="16.5" customHeight="1" x14ac:dyDescent="0.4">
      <c r="C187" s="21"/>
      <c r="D187" s="17"/>
    </row>
    <row r="188" spans="3:4" ht="16.5" customHeight="1" x14ac:dyDescent="0.4">
      <c r="C188" s="21"/>
      <c r="D188" s="17"/>
    </row>
    <row r="189" spans="3:4" ht="16.5" customHeight="1" x14ac:dyDescent="0.4">
      <c r="C189" s="21"/>
      <c r="D189" s="17"/>
    </row>
    <row r="190" spans="3:4" ht="16.5" customHeight="1" x14ac:dyDescent="0.4">
      <c r="C190" s="21"/>
      <c r="D190" s="17"/>
    </row>
    <row r="191" spans="3:4" ht="16.5" customHeight="1" x14ac:dyDescent="0.4">
      <c r="C191" s="21"/>
      <c r="D191" s="17"/>
    </row>
    <row r="192" spans="3:4" ht="16.5" customHeight="1" x14ac:dyDescent="0.4">
      <c r="C192" s="21"/>
      <c r="D192" s="17"/>
    </row>
    <row r="193" spans="3:4" ht="16.5" customHeight="1" x14ac:dyDescent="0.4">
      <c r="C193" s="21"/>
      <c r="D193" s="17"/>
    </row>
    <row r="194" spans="3:4" ht="16.5" customHeight="1" x14ac:dyDescent="0.4">
      <c r="C194" s="21"/>
      <c r="D194" s="17"/>
    </row>
    <row r="195" spans="3:4" ht="16.5" customHeight="1" x14ac:dyDescent="0.4">
      <c r="C195" s="21"/>
      <c r="D195" s="17"/>
    </row>
    <row r="196" spans="3:4" ht="16.5" customHeight="1" x14ac:dyDescent="0.4">
      <c r="C196" s="21"/>
      <c r="D196" s="17"/>
    </row>
    <row r="197" spans="3:4" ht="16.5" customHeight="1" x14ac:dyDescent="0.4">
      <c r="C197" s="21"/>
      <c r="D197" s="17"/>
    </row>
    <row r="198" spans="3:4" ht="16.5" customHeight="1" x14ac:dyDescent="0.4">
      <c r="C198" s="21"/>
      <c r="D198" s="17"/>
    </row>
    <row r="199" spans="3:4" ht="16.5" customHeight="1" x14ac:dyDescent="0.4">
      <c r="C199" s="21"/>
      <c r="D199" s="17"/>
    </row>
    <row r="200" spans="3:4" ht="16.5" customHeight="1" x14ac:dyDescent="0.4">
      <c r="C200" s="21"/>
      <c r="D200" s="17"/>
    </row>
    <row r="201" spans="3:4" ht="16.5" customHeight="1" x14ac:dyDescent="0.4">
      <c r="C201" s="21"/>
      <c r="D201" s="17"/>
    </row>
    <row r="202" spans="3:4" ht="16.5" customHeight="1" x14ac:dyDescent="0.4">
      <c r="C202" s="21"/>
      <c r="D202" s="17"/>
    </row>
    <row r="203" spans="3:4" ht="16.5" customHeight="1" x14ac:dyDescent="0.4">
      <c r="C203" s="21"/>
      <c r="D203" s="17"/>
    </row>
    <row r="204" spans="3:4" ht="16.5" customHeight="1" x14ac:dyDescent="0.4">
      <c r="C204" s="21"/>
      <c r="D204" s="17"/>
    </row>
    <row r="205" spans="3:4" ht="16.5" customHeight="1" x14ac:dyDescent="0.4">
      <c r="C205" s="21"/>
      <c r="D205" s="17"/>
    </row>
    <row r="206" spans="3:4" ht="16.5" customHeight="1" x14ac:dyDescent="0.4">
      <c r="C206" s="21"/>
      <c r="D206" s="17"/>
    </row>
    <row r="207" spans="3:4" ht="16.5" customHeight="1" x14ac:dyDescent="0.4">
      <c r="C207" s="21"/>
      <c r="D207" s="17"/>
    </row>
    <row r="208" spans="3:4" ht="16.5" customHeight="1" x14ac:dyDescent="0.4">
      <c r="C208" s="21"/>
      <c r="D208" s="17"/>
    </row>
    <row r="209" spans="3:4" ht="16.5" customHeight="1" x14ac:dyDescent="0.4">
      <c r="C209" s="21"/>
      <c r="D209" s="17"/>
    </row>
    <row r="210" spans="3:4" ht="16.5" customHeight="1" x14ac:dyDescent="0.4">
      <c r="C210" s="21"/>
      <c r="D210" s="17"/>
    </row>
    <row r="211" spans="3:4" ht="16.5" customHeight="1" x14ac:dyDescent="0.4">
      <c r="C211" s="21"/>
      <c r="D211" s="17"/>
    </row>
    <row r="212" spans="3:4" ht="16.5" customHeight="1" x14ac:dyDescent="0.4">
      <c r="C212" s="21"/>
      <c r="D212" s="17"/>
    </row>
    <row r="213" spans="3:4" ht="16.5" customHeight="1" x14ac:dyDescent="0.4">
      <c r="C213" s="21"/>
      <c r="D213" s="17"/>
    </row>
    <row r="214" spans="3:4" ht="16.5" customHeight="1" x14ac:dyDescent="0.4">
      <c r="C214" s="21"/>
      <c r="D214" s="17"/>
    </row>
    <row r="215" spans="3:4" ht="16.5" customHeight="1" x14ac:dyDescent="0.4">
      <c r="C215" s="21"/>
      <c r="D215" s="17"/>
    </row>
    <row r="216" spans="3:4" ht="16.5" customHeight="1" x14ac:dyDescent="0.4">
      <c r="C216" s="21"/>
      <c r="D216" s="17"/>
    </row>
    <row r="217" spans="3:4" ht="16.5" customHeight="1" x14ac:dyDescent="0.4">
      <c r="C217" s="21"/>
      <c r="D217" s="17"/>
    </row>
    <row r="218" spans="3:4" ht="16.5" customHeight="1" x14ac:dyDescent="0.4">
      <c r="C218" s="21"/>
      <c r="D218" s="17"/>
    </row>
    <row r="219" spans="3:4" ht="16.5" customHeight="1" x14ac:dyDescent="0.4">
      <c r="C219" s="21"/>
      <c r="D219" s="17"/>
    </row>
    <row r="220" spans="3:4" ht="16.5" customHeight="1" x14ac:dyDescent="0.4">
      <c r="C220" s="21"/>
      <c r="D220" s="17"/>
    </row>
    <row r="221" spans="3:4" ht="16.5" customHeight="1" x14ac:dyDescent="0.4">
      <c r="C221" s="21"/>
      <c r="D221" s="17"/>
    </row>
    <row r="222" spans="3:4" ht="16.5" customHeight="1" x14ac:dyDescent="0.4">
      <c r="C222" s="21"/>
      <c r="D222" s="17"/>
    </row>
    <row r="223" spans="3:4" ht="16.5" customHeight="1" x14ac:dyDescent="0.4">
      <c r="C223" s="21"/>
      <c r="D223" s="17"/>
    </row>
    <row r="224" spans="3:4" ht="16.5" customHeight="1" x14ac:dyDescent="0.4">
      <c r="C224" s="21"/>
      <c r="D224" s="17"/>
    </row>
    <row r="225" spans="3:4" ht="16.5" customHeight="1" x14ac:dyDescent="0.4">
      <c r="C225" s="21"/>
      <c r="D225" s="17"/>
    </row>
    <row r="226" spans="3:4" ht="16.5" customHeight="1" x14ac:dyDescent="0.4">
      <c r="C226" s="21"/>
      <c r="D226" s="17"/>
    </row>
    <row r="227" spans="3:4" ht="16.5" customHeight="1" x14ac:dyDescent="0.4">
      <c r="C227" s="21"/>
      <c r="D227" s="17"/>
    </row>
    <row r="228" spans="3:4" ht="16.5" customHeight="1" x14ac:dyDescent="0.4">
      <c r="C228" s="21"/>
      <c r="D228" s="17"/>
    </row>
    <row r="229" spans="3:4" ht="16.5" customHeight="1" x14ac:dyDescent="0.4">
      <c r="C229" s="21"/>
      <c r="D229" s="17"/>
    </row>
    <row r="230" spans="3:4" ht="16.5" customHeight="1" x14ac:dyDescent="0.4">
      <c r="C230" s="21"/>
      <c r="D230" s="17"/>
    </row>
    <row r="231" spans="3:4" ht="16.5" customHeight="1" x14ac:dyDescent="0.4">
      <c r="C231" s="21"/>
      <c r="D231" s="17"/>
    </row>
    <row r="232" spans="3:4" ht="16.5" customHeight="1" x14ac:dyDescent="0.4">
      <c r="C232" s="21"/>
      <c r="D232" s="17"/>
    </row>
    <row r="233" spans="3:4" ht="16.5" customHeight="1" x14ac:dyDescent="0.4">
      <c r="C233" s="21"/>
      <c r="D233" s="17"/>
    </row>
    <row r="234" spans="3:4" ht="16.5" customHeight="1" x14ac:dyDescent="0.4">
      <c r="C234" s="21"/>
      <c r="D234" s="17"/>
    </row>
    <row r="235" spans="3:4" ht="16.5" customHeight="1" x14ac:dyDescent="0.4">
      <c r="C235" s="21"/>
      <c r="D235" s="17"/>
    </row>
    <row r="236" spans="3:4" ht="16.5" customHeight="1" x14ac:dyDescent="0.4">
      <c r="C236" s="21"/>
      <c r="D236" s="17"/>
    </row>
    <row r="237" spans="3:4" ht="16.5" customHeight="1" x14ac:dyDescent="0.4">
      <c r="C237" s="21"/>
      <c r="D237" s="17"/>
    </row>
    <row r="238" spans="3:4" ht="16.5" customHeight="1" x14ac:dyDescent="0.4">
      <c r="C238" s="21"/>
      <c r="D238" s="17"/>
    </row>
    <row r="239" spans="3:4" ht="16.5" customHeight="1" x14ac:dyDescent="0.4">
      <c r="C239" s="21"/>
      <c r="D239" s="17"/>
    </row>
    <row r="240" spans="3:4" ht="16.5" customHeight="1" x14ac:dyDescent="0.4">
      <c r="C240" s="21"/>
      <c r="D240" s="17"/>
    </row>
    <row r="241" spans="3:4" ht="16.5" customHeight="1" x14ac:dyDescent="0.4">
      <c r="C241" s="21"/>
      <c r="D241" s="17"/>
    </row>
    <row r="242" spans="3:4" ht="16.5" customHeight="1" x14ac:dyDescent="0.4">
      <c r="C242" s="21"/>
      <c r="D242" s="17"/>
    </row>
    <row r="243" spans="3:4" ht="16.5" customHeight="1" x14ac:dyDescent="0.4">
      <c r="C243" s="21"/>
      <c r="D243" s="17"/>
    </row>
    <row r="244" spans="3:4" ht="16.5" customHeight="1" x14ac:dyDescent="0.4">
      <c r="C244" s="21"/>
      <c r="D244" s="17"/>
    </row>
    <row r="245" spans="3:4" ht="16.5" customHeight="1" x14ac:dyDescent="0.4">
      <c r="C245" s="21"/>
      <c r="D245" s="17"/>
    </row>
    <row r="246" spans="3:4" ht="16.5" customHeight="1" x14ac:dyDescent="0.4">
      <c r="C246" s="21"/>
      <c r="D246" s="17"/>
    </row>
    <row r="247" spans="3:4" ht="16.5" customHeight="1" x14ac:dyDescent="0.4">
      <c r="C247" s="21"/>
      <c r="D247" s="17"/>
    </row>
    <row r="248" spans="3:4" ht="16.5" customHeight="1" x14ac:dyDescent="0.4">
      <c r="C248" s="21"/>
      <c r="D248" s="17"/>
    </row>
    <row r="249" spans="3:4" ht="16.5" customHeight="1" x14ac:dyDescent="0.4">
      <c r="C249" s="21"/>
      <c r="D249" s="17"/>
    </row>
    <row r="250" spans="3:4" ht="16.5" customHeight="1" x14ac:dyDescent="0.4">
      <c r="C250" s="21"/>
      <c r="D250" s="17"/>
    </row>
    <row r="251" spans="3:4" ht="16.5" customHeight="1" x14ac:dyDescent="0.4">
      <c r="C251" s="21"/>
      <c r="D251" s="17"/>
    </row>
    <row r="252" spans="3:4" ht="16.5" customHeight="1" x14ac:dyDescent="0.4">
      <c r="C252" s="21"/>
      <c r="D252" s="17"/>
    </row>
    <row r="253" spans="3:4" ht="16.5" customHeight="1" x14ac:dyDescent="0.4">
      <c r="C253" s="21"/>
      <c r="D253" s="17"/>
    </row>
    <row r="254" spans="3:4" ht="16.5" customHeight="1" x14ac:dyDescent="0.4">
      <c r="C254" s="21"/>
      <c r="D254" s="17"/>
    </row>
    <row r="255" spans="3:4" ht="16.5" customHeight="1" x14ac:dyDescent="0.4">
      <c r="C255" s="21"/>
      <c r="D255" s="17"/>
    </row>
    <row r="256" spans="3:4" ht="16.5" customHeight="1" x14ac:dyDescent="0.4">
      <c r="C256" s="21"/>
      <c r="D256" s="17"/>
    </row>
    <row r="257" spans="3:4" ht="16.5" customHeight="1" x14ac:dyDescent="0.4">
      <c r="C257" s="21"/>
      <c r="D257" s="17"/>
    </row>
    <row r="258" spans="3:4" ht="16.5" customHeight="1" x14ac:dyDescent="0.4">
      <c r="C258" s="21"/>
      <c r="D258" s="17"/>
    </row>
    <row r="259" spans="3:4" ht="16.5" customHeight="1" x14ac:dyDescent="0.4">
      <c r="C259" s="21"/>
      <c r="D259" s="17"/>
    </row>
    <row r="260" spans="3:4" ht="16.5" customHeight="1" x14ac:dyDescent="0.4">
      <c r="C260" s="21"/>
      <c r="D260" s="17"/>
    </row>
    <row r="261" spans="3:4" ht="16.5" customHeight="1" x14ac:dyDescent="0.4">
      <c r="C261" s="21"/>
      <c r="D261" s="17"/>
    </row>
    <row r="262" spans="3:4" ht="16.5" customHeight="1" x14ac:dyDescent="0.4">
      <c r="C262" s="21"/>
      <c r="D262" s="17"/>
    </row>
    <row r="263" spans="3:4" ht="16.5" customHeight="1" x14ac:dyDescent="0.4">
      <c r="C263" s="21"/>
      <c r="D263" s="17"/>
    </row>
    <row r="264" spans="3:4" ht="16.5" customHeight="1" x14ac:dyDescent="0.4">
      <c r="C264" s="21"/>
      <c r="D264" s="17"/>
    </row>
    <row r="265" spans="3:4" ht="16.5" customHeight="1" x14ac:dyDescent="0.4">
      <c r="C265" s="21"/>
      <c r="D265" s="17"/>
    </row>
    <row r="266" spans="3:4" ht="16.5" customHeight="1" x14ac:dyDescent="0.4">
      <c r="C266" s="21"/>
      <c r="D266" s="17"/>
    </row>
    <row r="267" spans="3:4" ht="16.5" customHeight="1" x14ac:dyDescent="0.4">
      <c r="C267" s="21"/>
      <c r="D267" s="17"/>
    </row>
    <row r="268" spans="3:4" ht="16.5" customHeight="1" x14ac:dyDescent="0.4">
      <c r="C268" s="21"/>
      <c r="D268" s="17"/>
    </row>
    <row r="269" spans="3:4" ht="16.5" customHeight="1" x14ac:dyDescent="0.4">
      <c r="C269" s="21"/>
      <c r="D269" s="17"/>
    </row>
    <row r="270" spans="3:4" ht="16.5" customHeight="1" x14ac:dyDescent="0.4">
      <c r="C270" s="21"/>
      <c r="D270" s="17"/>
    </row>
    <row r="271" spans="3:4" ht="16.5" customHeight="1" x14ac:dyDescent="0.4">
      <c r="C271" s="21"/>
      <c r="D271" s="17"/>
    </row>
    <row r="272" spans="3:4" ht="16.5" customHeight="1" x14ac:dyDescent="0.4">
      <c r="C272" s="21"/>
      <c r="D272" s="17"/>
    </row>
    <row r="273" spans="3:4" ht="16.5" customHeight="1" x14ac:dyDescent="0.4">
      <c r="C273" s="21"/>
      <c r="D273" s="17"/>
    </row>
    <row r="274" spans="3:4" ht="16.5" customHeight="1" x14ac:dyDescent="0.4">
      <c r="C274" s="21"/>
      <c r="D274" s="17"/>
    </row>
    <row r="275" spans="3:4" ht="16.5" customHeight="1" x14ac:dyDescent="0.4">
      <c r="C275" s="21"/>
      <c r="D275" s="17"/>
    </row>
    <row r="276" spans="3:4" ht="16.5" customHeight="1" x14ac:dyDescent="0.4">
      <c r="C276" s="21"/>
      <c r="D276" s="17"/>
    </row>
    <row r="277" spans="3:4" ht="16.5" customHeight="1" x14ac:dyDescent="0.4">
      <c r="C277" s="21"/>
      <c r="D277" s="17"/>
    </row>
    <row r="278" spans="3:4" ht="16.5" customHeight="1" x14ac:dyDescent="0.4">
      <c r="C278" s="21"/>
      <c r="D278" s="17"/>
    </row>
    <row r="279" spans="3:4" ht="16.5" customHeight="1" x14ac:dyDescent="0.4">
      <c r="C279" s="21"/>
      <c r="D279" s="17"/>
    </row>
    <row r="280" spans="3:4" ht="16.5" customHeight="1" x14ac:dyDescent="0.4">
      <c r="C280" s="21"/>
      <c r="D280" s="17"/>
    </row>
    <row r="281" spans="3:4" ht="16.5" customHeight="1" x14ac:dyDescent="0.4">
      <c r="C281" s="21"/>
      <c r="D281" s="17"/>
    </row>
    <row r="282" spans="3:4" ht="16.5" customHeight="1" x14ac:dyDescent="0.4">
      <c r="C282" s="21"/>
      <c r="D282" s="17"/>
    </row>
    <row r="283" spans="3:4" ht="16.5" customHeight="1" x14ac:dyDescent="0.4">
      <c r="C283" s="21"/>
      <c r="D283" s="17"/>
    </row>
    <row r="284" spans="3:4" ht="16.5" customHeight="1" x14ac:dyDescent="0.4">
      <c r="C284" s="21"/>
      <c r="D284" s="17"/>
    </row>
    <row r="285" spans="3:4" ht="16.5" customHeight="1" x14ac:dyDescent="0.4">
      <c r="C285" s="21"/>
      <c r="D285" s="17"/>
    </row>
    <row r="286" spans="3:4" ht="16.5" customHeight="1" x14ac:dyDescent="0.4">
      <c r="C286" s="21"/>
      <c r="D286" s="17"/>
    </row>
    <row r="287" spans="3:4" ht="16.5" customHeight="1" x14ac:dyDescent="0.4">
      <c r="C287" s="21"/>
      <c r="D287" s="17"/>
    </row>
    <row r="288" spans="3:4" ht="16.5" customHeight="1" x14ac:dyDescent="0.4">
      <c r="C288" s="21"/>
      <c r="D288" s="17"/>
    </row>
    <row r="289" spans="3:4" ht="16.5" customHeight="1" x14ac:dyDescent="0.4">
      <c r="C289" s="21"/>
      <c r="D289" s="17"/>
    </row>
    <row r="290" spans="3:4" ht="16.5" customHeight="1" x14ac:dyDescent="0.4">
      <c r="C290" s="21"/>
      <c r="D290" s="17"/>
    </row>
    <row r="291" spans="3:4" ht="16.5" customHeight="1" x14ac:dyDescent="0.4">
      <c r="C291" s="21"/>
      <c r="D291" s="17"/>
    </row>
    <row r="292" spans="3:4" ht="16.5" customHeight="1" x14ac:dyDescent="0.4">
      <c r="C292" s="21"/>
      <c r="D292" s="17"/>
    </row>
    <row r="293" spans="3:4" ht="16.5" customHeight="1" x14ac:dyDescent="0.4">
      <c r="C293" s="21"/>
      <c r="D293" s="17"/>
    </row>
    <row r="294" spans="3:4" ht="16.5" customHeight="1" x14ac:dyDescent="0.4">
      <c r="C294" s="21"/>
      <c r="D294" s="17"/>
    </row>
    <row r="295" spans="3:4" ht="16.5" customHeight="1" x14ac:dyDescent="0.4">
      <c r="C295" s="21"/>
      <c r="D295" s="17"/>
    </row>
    <row r="296" spans="3:4" ht="16.5" customHeight="1" x14ac:dyDescent="0.4">
      <c r="C296" s="21"/>
      <c r="D296" s="17"/>
    </row>
    <row r="297" spans="3:4" ht="16.5" customHeight="1" x14ac:dyDescent="0.4">
      <c r="C297" s="21"/>
      <c r="D297" s="17"/>
    </row>
    <row r="298" spans="3:4" ht="16.5" customHeight="1" x14ac:dyDescent="0.4">
      <c r="C298" s="21"/>
      <c r="D298" s="17"/>
    </row>
    <row r="299" spans="3:4" ht="16.5" customHeight="1" x14ac:dyDescent="0.4">
      <c r="C299" s="21"/>
      <c r="D299" s="17"/>
    </row>
    <row r="300" spans="3:4" ht="16.5" customHeight="1" x14ac:dyDescent="0.4">
      <c r="C300" s="21"/>
      <c r="D300" s="17"/>
    </row>
    <row r="301" spans="3:4" ht="16.5" customHeight="1" x14ac:dyDescent="0.4">
      <c r="C301" s="21"/>
      <c r="D301" s="17"/>
    </row>
    <row r="302" spans="3:4" ht="16.5" customHeight="1" x14ac:dyDescent="0.4">
      <c r="C302" s="21"/>
      <c r="D302" s="17"/>
    </row>
    <row r="303" spans="3:4" ht="16.5" customHeight="1" x14ac:dyDescent="0.4">
      <c r="C303" s="21"/>
      <c r="D303" s="17"/>
    </row>
    <row r="304" spans="3:4" ht="16.5" customHeight="1" x14ac:dyDescent="0.4">
      <c r="C304" s="21"/>
      <c r="D304" s="17"/>
    </row>
    <row r="305" spans="3:4" ht="16.5" customHeight="1" x14ac:dyDescent="0.4">
      <c r="C305" s="21"/>
      <c r="D305" s="17"/>
    </row>
    <row r="306" spans="3:4" ht="16.5" customHeight="1" x14ac:dyDescent="0.4">
      <c r="C306" s="21"/>
      <c r="D306" s="17"/>
    </row>
    <row r="307" spans="3:4" ht="16.5" customHeight="1" x14ac:dyDescent="0.4">
      <c r="C307" s="21"/>
      <c r="D307" s="17"/>
    </row>
    <row r="308" spans="3:4" ht="16.5" customHeight="1" x14ac:dyDescent="0.4">
      <c r="C308" s="21"/>
      <c r="D308" s="17"/>
    </row>
    <row r="309" spans="3:4" ht="16.5" customHeight="1" x14ac:dyDescent="0.4">
      <c r="C309" s="21"/>
      <c r="D309" s="17"/>
    </row>
    <row r="310" spans="3:4" ht="16.5" customHeight="1" x14ac:dyDescent="0.4">
      <c r="C310" s="21"/>
      <c r="D310" s="17"/>
    </row>
    <row r="311" spans="3:4" ht="16.5" customHeight="1" x14ac:dyDescent="0.4">
      <c r="C311" s="21"/>
      <c r="D311" s="17"/>
    </row>
    <row r="312" spans="3:4" ht="16.5" customHeight="1" x14ac:dyDescent="0.4">
      <c r="C312" s="21"/>
      <c r="D312" s="17"/>
    </row>
    <row r="313" spans="3:4" ht="16.5" customHeight="1" x14ac:dyDescent="0.4">
      <c r="C313" s="21"/>
      <c r="D313" s="17"/>
    </row>
    <row r="314" spans="3:4" ht="16.5" customHeight="1" x14ac:dyDescent="0.4">
      <c r="C314" s="21"/>
      <c r="D314" s="17"/>
    </row>
    <row r="315" spans="3:4" ht="16.5" customHeight="1" x14ac:dyDescent="0.4">
      <c r="C315" s="21"/>
      <c r="D315" s="17"/>
    </row>
    <row r="316" spans="3:4" ht="16.5" customHeight="1" x14ac:dyDescent="0.4">
      <c r="C316" s="21"/>
      <c r="D316" s="17"/>
    </row>
    <row r="317" spans="3:4" ht="16.5" customHeight="1" x14ac:dyDescent="0.4">
      <c r="C317" s="21"/>
      <c r="D317" s="17"/>
    </row>
    <row r="318" spans="3:4" ht="16.5" customHeight="1" x14ac:dyDescent="0.4">
      <c r="C318" s="21"/>
      <c r="D318" s="17"/>
    </row>
    <row r="319" spans="3:4" ht="16.5" customHeight="1" x14ac:dyDescent="0.4">
      <c r="C319" s="21"/>
      <c r="D319" s="17"/>
    </row>
    <row r="320" spans="3:4" ht="16.5" customHeight="1" x14ac:dyDescent="0.4">
      <c r="C320" s="21"/>
      <c r="D320" s="17"/>
    </row>
    <row r="321" spans="3:4" ht="16.5" customHeight="1" x14ac:dyDescent="0.4">
      <c r="C321" s="21"/>
      <c r="D321" s="17"/>
    </row>
    <row r="322" spans="3:4" ht="16.5" customHeight="1" x14ac:dyDescent="0.4">
      <c r="C322" s="21"/>
      <c r="D322" s="17"/>
    </row>
    <row r="323" spans="3:4" ht="16.5" customHeight="1" x14ac:dyDescent="0.4">
      <c r="C323" s="21"/>
      <c r="D323" s="17"/>
    </row>
    <row r="324" spans="3:4" ht="16.5" customHeight="1" x14ac:dyDescent="0.4">
      <c r="C324" s="21"/>
      <c r="D324" s="17"/>
    </row>
    <row r="325" spans="3:4" ht="16.5" customHeight="1" x14ac:dyDescent="0.4">
      <c r="C325" s="21"/>
      <c r="D325" s="17"/>
    </row>
    <row r="326" spans="3:4" ht="16.5" customHeight="1" x14ac:dyDescent="0.4">
      <c r="C326" s="21"/>
      <c r="D326" s="17"/>
    </row>
    <row r="327" spans="3:4" ht="16.5" customHeight="1" x14ac:dyDescent="0.4">
      <c r="C327" s="21"/>
      <c r="D327" s="17"/>
    </row>
    <row r="328" spans="3:4" ht="16.5" customHeight="1" x14ac:dyDescent="0.4">
      <c r="C328" s="21"/>
      <c r="D328" s="17"/>
    </row>
    <row r="329" spans="3:4" ht="16.5" customHeight="1" x14ac:dyDescent="0.4">
      <c r="C329" s="21"/>
      <c r="D329" s="17"/>
    </row>
    <row r="330" spans="3:4" ht="16.5" customHeight="1" x14ac:dyDescent="0.4">
      <c r="C330" s="21"/>
      <c r="D330" s="17"/>
    </row>
    <row r="331" spans="3:4" ht="16.5" customHeight="1" x14ac:dyDescent="0.4">
      <c r="C331" s="21"/>
      <c r="D331" s="17"/>
    </row>
    <row r="332" spans="3:4" ht="16.5" customHeight="1" x14ac:dyDescent="0.4">
      <c r="C332" s="21"/>
      <c r="D332" s="17"/>
    </row>
    <row r="333" spans="3:4" ht="16.5" customHeight="1" x14ac:dyDescent="0.4">
      <c r="C333" s="21"/>
      <c r="D333" s="17"/>
    </row>
    <row r="334" spans="3:4" ht="16.5" customHeight="1" x14ac:dyDescent="0.4">
      <c r="C334" s="21"/>
      <c r="D334" s="17"/>
    </row>
    <row r="335" spans="3:4" ht="16.5" customHeight="1" x14ac:dyDescent="0.4">
      <c r="C335" s="21"/>
      <c r="D335" s="17"/>
    </row>
    <row r="336" spans="3:4" ht="16.5" customHeight="1" x14ac:dyDescent="0.4">
      <c r="C336" s="21"/>
      <c r="D336" s="17"/>
    </row>
    <row r="337" spans="3:4" ht="16.5" customHeight="1" x14ac:dyDescent="0.4">
      <c r="C337" s="21"/>
      <c r="D337" s="17"/>
    </row>
    <row r="338" spans="3:4" ht="16.5" customHeight="1" x14ac:dyDescent="0.4">
      <c r="C338" s="21"/>
      <c r="D338" s="17"/>
    </row>
    <row r="339" spans="3:4" ht="16.5" customHeight="1" x14ac:dyDescent="0.4">
      <c r="C339" s="21"/>
      <c r="D339" s="17"/>
    </row>
    <row r="340" spans="3:4" ht="16.5" customHeight="1" x14ac:dyDescent="0.4">
      <c r="C340" s="21"/>
      <c r="D340" s="17"/>
    </row>
    <row r="341" spans="3:4" ht="16.5" customHeight="1" x14ac:dyDescent="0.4">
      <c r="C341" s="21"/>
      <c r="D341" s="17"/>
    </row>
    <row r="342" spans="3:4" ht="16.5" customHeight="1" x14ac:dyDescent="0.4">
      <c r="C342" s="21"/>
      <c r="D342" s="17"/>
    </row>
    <row r="343" spans="3:4" ht="16.5" customHeight="1" x14ac:dyDescent="0.4">
      <c r="C343" s="21"/>
      <c r="D343" s="17"/>
    </row>
    <row r="344" spans="3:4" ht="16.5" customHeight="1" x14ac:dyDescent="0.4">
      <c r="C344" s="21"/>
      <c r="D344" s="17"/>
    </row>
    <row r="345" spans="3:4" ht="16.5" customHeight="1" x14ac:dyDescent="0.4">
      <c r="C345" s="21"/>
      <c r="D345" s="17"/>
    </row>
    <row r="346" spans="3:4" ht="16.5" customHeight="1" x14ac:dyDescent="0.4">
      <c r="C346" s="21"/>
      <c r="D346" s="17"/>
    </row>
    <row r="347" spans="3:4" ht="16.5" customHeight="1" x14ac:dyDescent="0.4">
      <c r="C347" s="21"/>
      <c r="D347" s="17"/>
    </row>
    <row r="348" spans="3:4" ht="16.5" customHeight="1" x14ac:dyDescent="0.4">
      <c r="C348" s="21"/>
      <c r="D348" s="17"/>
    </row>
    <row r="349" spans="3:4" ht="16.5" customHeight="1" x14ac:dyDescent="0.4">
      <c r="C349" s="21"/>
      <c r="D349" s="17"/>
    </row>
    <row r="350" spans="3:4" ht="16.5" customHeight="1" x14ac:dyDescent="0.4">
      <c r="C350" s="21"/>
      <c r="D350" s="17"/>
    </row>
    <row r="351" spans="3:4" ht="16.5" customHeight="1" x14ac:dyDescent="0.4">
      <c r="C351" s="21"/>
      <c r="D351" s="17"/>
    </row>
    <row r="352" spans="3:4" ht="16.5" customHeight="1" x14ac:dyDescent="0.4">
      <c r="C352" s="21"/>
      <c r="D352" s="17"/>
    </row>
    <row r="353" spans="3:4" ht="16.5" customHeight="1" x14ac:dyDescent="0.4">
      <c r="C353" s="21"/>
      <c r="D353" s="17"/>
    </row>
    <row r="354" spans="3:4" ht="16.5" customHeight="1" x14ac:dyDescent="0.4">
      <c r="C354" s="21"/>
      <c r="D354" s="17"/>
    </row>
    <row r="355" spans="3:4" ht="16.5" customHeight="1" x14ac:dyDescent="0.4">
      <c r="C355" s="21"/>
      <c r="D355" s="17"/>
    </row>
    <row r="356" spans="3:4" ht="16.5" customHeight="1" x14ac:dyDescent="0.4">
      <c r="C356" s="21"/>
      <c r="D356" s="17"/>
    </row>
    <row r="357" spans="3:4" ht="16.5" customHeight="1" x14ac:dyDescent="0.4">
      <c r="C357" s="21"/>
      <c r="D357" s="17"/>
    </row>
    <row r="358" spans="3:4" ht="16.5" customHeight="1" x14ac:dyDescent="0.4">
      <c r="C358" s="21"/>
      <c r="D358" s="17"/>
    </row>
    <row r="359" spans="3:4" ht="16.5" customHeight="1" x14ac:dyDescent="0.4">
      <c r="C359" s="21"/>
      <c r="D359" s="17"/>
    </row>
    <row r="360" spans="3:4" ht="16.5" customHeight="1" x14ac:dyDescent="0.4">
      <c r="C360" s="21"/>
      <c r="D360" s="17"/>
    </row>
    <row r="361" spans="3:4" ht="16.5" customHeight="1" x14ac:dyDescent="0.4">
      <c r="C361" s="21"/>
      <c r="D361" s="17"/>
    </row>
    <row r="362" spans="3:4" ht="16.5" customHeight="1" x14ac:dyDescent="0.4">
      <c r="C362" s="21"/>
      <c r="D362" s="17"/>
    </row>
    <row r="363" spans="3:4" ht="16.5" customHeight="1" x14ac:dyDescent="0.4">
      <c r="C363" s="21"/>
      <c r="D363" s="17"/>
    </row>
    <row r="364" spans="3:4" ht="16.5" customHeight="1" x14ac:dyDescent="0.4">
      <c r="C364" s="21"/>
      <c r="D364" s="17"/>
    </row>
    <row r="365" spans="3:4" ht="16.5" customHeight="1" x14ac:dyDescent="0.4">
      <c r="C365" s="21"/>
      <c r="D365" s="17"/>
    </row>
    <row r="366" spans="3:4" ht="16.5" customHeight="1" x14ac:dyDescent="0.4">
      <c r="C366" s="21"/>
      <c r="D366" s="17"/>
    </row>
    <row r="367" spans="3:4" ht="16.5" customHeight="1" x14ac:dyDescent="0.4">
      <c r="C367" s="21"/>
      <c r="D367" s="17"/>
    </row>
    <row r="368" spans="3:4" ht="16.5" customHeight="1" x14ac:dyDescent="0.4">
      <c r="C368" s="21"/>
      <c r="D368" s="17"/>
    </row>
    <row r="369" spans="3:4" ht="16.5" customHeight="1" x14ac:dyDescent="0.4">
      <c r="C369" s="21"/>
      <c r="D369" s="17"/>
    </row>
    <row r="370" spans="3:4" ht="16.5" customHeight="1" x14ac:dyDescent="0.4">
      <c r="C370" s="21"/>
      <c r="D370" s="17"/>
    </row>
    <row r="371" spans="3:4" ht="16.5" customHeight="1" x14ac:dyDescent="0.4">
      <c r="C371" s="21"/>
      <c r="D371" s="17"/>
    </row>
    <row r="372" spans="3:4" ht="16.5" customHeight="1" x14ac:dyDescent="0.4">
      <c r="C372" s="21"/>
      <c r="D372" s="17"/>
    </row>
    <row r="373" spans="3:4" ht="16.5" customHeight="1" x14ac:dyDescent="0.4">
      <c r="C373" s="21"/>
      <c r="D373" s="17"/>
    </row>
    <row r="374" spans="3:4" ht="16.5" customHeight="1" x14ac:dyDescent="0.4">
      <c r="C374" s="21"/>
      <c r="D374" s="17"/>
    </row>
    <row r="375" spans="3:4" ht="16.5" customHeight="1" x14ac:dyDescent="0.4">
      <c r="C375" s="21"/>
      <c r="D375" s="17"/>
    </row>
    <row r="376" spans="3:4" ht="16.5" customHeight="1" x14ac:dyDescent="0.4">
      <c r="C376" s="21"/>
      <c r="D376" s="17"/>
    </row>
    <row r="377" spans="3:4" ht="16.5" customHeight="1" x14ac:dyDescent="0.4">
      <c r="C377" s="21"/>
      <c r="D377" s="17"/>
    </row>
    <row r="378" spans="3:4" ht="16.5" customHeight="1" x14ac:dyDescent="0.4">
      <c r="C378" s="21"/>
      <c r="D378" s="17"/>
    </row>
    <row r="379" spans="3:4" ht="16.5" customHeight="1" x14ac:dyDescent="0.4">
      <c r="C379" s="21"/>
      <c r="D379" s="17"/>
    </row>
    <row r="380" spans="3:4" ht="16.5" customHeight="1" x14ac:dyDescent="0.4">
      <c r="C380" s="21"/>
      <c r="D380" s="17"/>
    </row>
    <row r="381" spans="3:4" ht="16.5" customHeight="1" x14ac:dyDescent="0.4">
      <c r="C381" s="21"/>
      <c r="D381" s="17"/>
    </row>
    <row r="382" spans="3:4" ht="16.5" customHeight="1" x14ac:dyDescent="0.4">
      <c r="C382" s="21"/>
      <c r="D382" s="17"/>
    </row>
    <row r="383" spans="3:4" ht="16.5" customHeight="1" x14ac:dyDescent="0.4">
      <c r="C383" s="21"/>
      <c r="D383" s="17"/>
    </row>
    <row r="384" spans="3:4" ht="16.5" customHeight="1" x14ac:dyDescent="0.4">
      <c r="C384" s="21"/>
      <c r="D384" s="17"/>
    </row>
    <row r="385" spans="3:4" ht="16.5" customHeight="1" x14ac:dyDescent="0.4">
      <c r="C385" s="21"/>
      <c r="D385" s="17"/>
    </row>
    <row r="386" spans="3:4" ht="16.5" customHeight="1" x14ac:dyDescent="0.4">
      <c r="C386" s="21"/>
      <c r="D386" s="17"/>
    </row>
    <row r="387" spans="3:4" ht="16.5" customHeight="1" x14ac:dyDescent="0.4">
      <c r="C387" s="21"/>
      <c r="D387" s="17"/>
    </row>
    <row r="388" spans="3:4" ht="16.5" customHeight="1" x14ac:dyDescent="0.4">
      <c r="C388" s="21"/>
      <c r="D388" s="17"/>
    </row>
    <row r="389" spans="3:4" ht="16.5" customHeight="1" x14ac:dyDescent="0.4">
      <c r="C389" s="21"/>
      <c r="D389" s="17"/>
    </row>
    <row r="390" spans="3:4" ht="16.5" customHeight="1" x14ac:dyDescent="0.4">
      <c r="C390" s="21"/>
      <c r="D390" s="17"/>
    </row>
    <row r="391" spans="3:4" ht="16.5" customHeight="1" x14ac:dyDescent="0.4">
      <c r="C391" s="21"/>
      <c r="D391" s="17"/>
    </row>
    <row r="392" spans="3:4" ht="16.5" customHeight="1" x14ac:dyDescent="0.4">
      <c r="C392" s="21"/>
      <c r="D392" s="17"/>
    </row>
    <row r="393" spans="3:4" ht="16.5" customHeight="1" x14ac:dyDescent="0.4">
      <c r="C393" s="21"/>
      <c r="D393" s="17"/>
    </row>
    <row r="394" spans="3:4" ht="16.5" customHeight="1" x14ac:dyDescent="0.4">
      <c r="C394" s="21"/>
      <c r="D394" s="17"/>
    </row>
    <row r="395" spans="3:4" ht="16.5" customHeight="1" x14ac:dyDescent="0.4">
      <c r="C395" s="21"/>
      <c r="D395" s="17"/>
    </row>
    <row r="396" spans="3:4" ht="16.5" customHeight="1" x14ac:dyDescent="0.4">
      <c r="C396" s="21"/>
      <c r="D396" s="17"/>
    </row>
    <row r="397" spans="3:4" ht="16.5" customHeight="1" x14ac:dyDescent="0.4">
      <c r="C397" s="21"/>
      <c r="D397" s="17"/>
    </row>
    <row r="398" spans="3:4" ht="16.5" customHeight="1" x14ac:dyDescent="0.4">
      <c r="C398" s="21"/>
      <c r="D398" s="17"/>
    </row>
    <row r="399" spans="3:4" ht="16.5" customHeight="1" x14ac:dyDescent="0.4">
      <c r="C399" s="21"/>
      <c r="D399" s="17"/>
    </row>
    <row r="400" spans="3:4" ht="16.5" customHeight="1" x14ac:dyDescent="0.4">
      <c r="C400" s="21"/>
      <c r="D400" s="17"/>
    </row>
    <row r="401" spans="3:4" ht="16.5" customHeight="1" x14ac:dyDescent="0.4">
      <c r="C401" s="21"/>
      <c r="D401" s="17"/>
    </row>
    <row r="402" spans="3:4" ht="16.5" customHeight="1" x14ac:dyDescent="0.4">
      <c r="C402" s="21"/>
      <c r="D402" s="17"/>
    </row>
    <row r="403" spans="3:4" ht="16.5" customHeight="1" x14ac:dyDescent="0.4">
      <c r="C403" s="21"/>
      <c r="D403" s="17"/>
    </row>
    <row r="404" spans="3:4" ht="16.5" customHeight="1" x14ac:dyDescent="0.4">
      <c r="C404" s="21"/>
      <c r="D404" s="17"/>
    </row>
    <row r="405" spans="3:4" ht="16.5" customHeight="1" x14ac:dyDescent="0.4">
      <c r="C405" s="21"/>
      <c r="D405" s="17"/>
    </row>
    <row r="406" spans="3:4" ht="16.5" customHeight="1" x14ac:dyDescent="0.4">
      <c r="C406" s="21"/>
      <c r="D406" s="17"/>
    </row>
    <row r="407" spans="3:4" ht="16.5" customHeight="1" x14ac:dyDescent="0.4">
      <c r="C407" s="21"/>
      <c r="D407" s="17"/>
    </row>
    <row r="408" spans="3:4" ht="16.5" customHeight="1" x14ac:dyDescent="0.4">
      <c r="C408" s="21"/>
      <c r="D408" s="17"/>
    </row>
    <row r="409" spans="3:4" ht="16.5" customHeight="1" x14ac:dyDescent="0.4">
      <c r="C409" s="21"/>
      <c r="D409" s="17"/>
    </row>
    <row r="410" spans="3:4" ht="16.5" customHeight="1" x14ac:dyDescent="0.4">
      <c r="C410" s="21"/>
      <c r="D410" s="17"/>
    </row>
    <row r="411" spans="3:4" ht="16.5" customHeight="1" x14ac:dyDescent="0.4">
      <c r="C411" s="21"/>
      <c r="D411" s="17"/>
    </row>
    <row r="412" spans="3:4" ht="16.5" customHeight="1" x14ac:dyDescent="0.4">
      <c r="C412" s="21"/>
      <c r="D412" s="17"/>
    </row>
    <row r="413" spans="3:4" ht="16.5" customHeight="1" x14ac:dyDescent="0.4">
      <c r="C413" s="21"/>
      <c r="D413" s="17"/>
    </row>
    <row r="414" spans="3:4" ht="16.5" customHeight="1" x14ac:dyDescent="0.4">
      <c r="C414" s="21"/>
      <c r="D414" s="17"/>
    </row>
    <row r="415" spans="3:4" ht="16.5" customHeight="1" x14ac:dyDescent="0.4">
      <c r="C415" s="21"/>
      <c r="D415" s="17"/>
    </row>
    <row r="416" spans="3:4" ht="16.5" customHeight="1" x14ac:dyDescent="0.4">
      <c r="C416" s="21"/>
      <c r="D416" s="17"/>
    </row>
    <row r="417" spans="3:4" ht="16.5" customHeight="1" x14ac:dyDescent="0.4">
      <c r="C417" s="21"/>
      <c r="D417" s="17"/>
    </row>
    <row r="418" spans="3:4" ht="16.5" customHeight="1" x14ac:dyDescent="0.4">
      <c r="C418" s="21"/>
      <c r="D418" s="17"/>
    </row>
    <row r="419" spans="3:4" ht="16.5" customHeight="1" x14ac:dyDescent="0.4">
      <c r="C419" s="21"/>
      <c r="D419" s="17"/>
    </row>
    <row r="420" spans="3:4" ht="16.5" customHeight="1" x14ac:dyDescent="0.4">
      <c r="C420" s="21"/>
      <c r="D420" s="17"/>
    </row>
    <row r="421" spans="3:4" ht="16.5" customHeight="1" x14ac:dyDescent="0.4">
      <c r="C421" s="21"/>
      <c r="D421" s="17"/>
    </row>
    <row r="422" spans="3:4" ht="16.5" customHeight="1" x14ac:dyDescent="0.4">
      <c r="C422" s="21"/>
      <c r="D422" s="17"/>
    </row>
    <row r="423" spans="3:4" ht="16.5" customHeight="1" x14ac:dyDescent="0.4">
      <c r="C423" s="21"/>
      <c r="D423" s="17"/>
    </row>
    <row r="424" spans="3:4" ht="16.5" customHeight="1" x14ac:dyDescent="0.4">
      <c r="C424" s="21"/>
      <c r="D424" s="17"/>
    </row>
    <row r="425" spans="3:4" ht="16.5" customHeight="1" x14ac:dyDescent="0.4">
      <c r="C425" s="21"/>
      <c r="D425" s="17"/>
    </row>
    <row r="426" spans="3:4" ht="16.5" customHeight="1" x14ac:dyDescent="0.4">
      <c r="C426" s="21"/>
      <c r="D426" s="17"/>
    </row>
    <row r="427" spans="3:4" ht="16.5" customHeight="1" x14ac:dyDescent="0.4">
      <c r="C427" s="21"/>
      <c r="D427" s="17"/>
    </row>
    <row r="428" spans="3:4" ht="16.5" customHeight="1" x14ac:dyDescent="0.4">
      <c r="C428" s="21"/>
      <c r="D428" s="17"/>
    </row>
    <row r="429" spans="3:4" ht="16.5" customHeight="1" x14ac:dyDescent="0.4">
      <c r="C429" s="21"/>
      <c r="D429" s="17"/>
    </row>
    <row r="430" spans="3:4" ht="16.5" customHeight="1" x14ac:dyDescent="0.4">
      <c r="C430" s="21"/>
      <c r="D430" s="17"/>
    </row>
    <row r="431" spans="3:4" ht="16.5" customHeight="1" x14ac:dyDescent="0.4">
      <c r="C431" s="21"/>
      <c r="D431" s="17"/>
    </row>
    <row r="432" spans="3:4" ht="16.5" customHeight="1" x14ac:dyDescent="0.4">
      <c r="C432" s="21"/>
      <c r="D432" s="17"/>
    </row>
    <row r="433" spans="3:4" ht="16.5" customHeight="1" x14ac:dyDescent="0.4">
      <c r="C433" s="21"/>
      <c r="D433" s="17"/>
    </row>
    <row r="434" spans="3:4" ht="16.5" customHeight="1" x14ac:dyDescent="0.4">
      <c r="C434" s="21"/>
      <c r="D434" s="17"/>
    </row>
    <row r="435" spans="3:4" ht="16.5" customHeight="1" x14ac:dyDescent="0.4">
      <c r="C435" s="21"/>
      <c r="D435" s="17"/>
    </row>
    <row r="436" spans="3:4" ht="16.5" customHeight="1" x14ac:dyDescent="0.4">
      <c r="C436" s="21"/>
      <c r="D436" s="17"/>
    </row>
    <row r="437" spans="3:4" ht="16.5" customHeight="1" x14ac:dyDescent="0.4">
      <c r="C437" s="21"/>
      <c r="D437" s="17"/>
    </row>
    <row r="438" spans="3:4" ht="16.5" customHeight="1" x14ac:dyDescent="0.4">
      <c r="C438" s="21"/>
      <c r="D438" s="17"/>
    </row>
    <row r="439" spans="3:4" ht="16.5" customHeight="1" x14ac:dyDescent="0.4">
      <c r="C439" s="21"/>
      <c r="D439" s="17"/>
    </row>
    <row r="440" spans="3:4" ht="16.5" customHeight="1" x14ac:dyDescent="0.4">
      <c r="C440" s="21"/>
      <c r="D440" s="17"/>
    </row>
    <row r="441" spans="3:4" ht="16.5" customHeight="1" x14ac:dyDescent="0.4">
      <c r="C441" s="21"/>
      <c r="D441" s="17"/>
    </row>
    <row r="442" spans="3:4" ht="16.5" customHeight="1" x14ac:dyDescent="0.4">
      <c r="C442" s="21"/>
      <c r="D442" s="17"/>
    </row>
    <row r="443" spans="3:4" ht="16.5" customHeight="1" x14ac:dyDescent="0.4">
      <c r="C443" s="21"/>
      <c r="D443" s="17"/>
    </row>
    <row r="444" spans="3:4" ht="16.5" customHeight="1" x14ac:dyDescent="0.4">
      <c r="C444" s="21"/>
      <c r="D444" s="17"/>
    </row>
    <row r="445" spans="3:4" ht="16.5" customHeight="1" x14ac:dyDescent="0.4">
      <c r="C445" s="21"/>
      <c r="D445" s="17"/>
    </row>
    <row r="446" spans="3:4" ht="16.5" customHeight="1" x14ac:dyDescent="0.4">
      <c r="C446" s="21"/>
      <c r="D446" s="17"/>
    </row>
    <row r="447" spans="3:4" ht="16.5" customHeight="1" x14ac:dyDescent="0.4">
      <c r="C447" s="21"/>
      <c r="D447" s="17"/>
    </row>
    <row r="448" spans="3:4" ht="16.5" customHeight="1" x14ac:dyDescent="0.4">
      <c r="C448" s="21"/>
      <c r="D448" s="17"/>
    </row>
    <row r="449" spans="3:4" ht="16.5" customHeight="1" x14ac:dyDescent="0.4">
      <c r="C449" s="21"/>
      <c r="D449" s="17"/>
    </row>
    <row r="450" spans="3:4" ht="16.5" customHeight="1" x14ac:dyDescent="0.4">
      <c r="C450" s="21"/>
      <c r="D450" s="17"/>
    </row>
    <row r="451" spans="3:4" ht="16.5" customHeight="1" x14ac:dyDescent="0.4">
      <c r="C451" s="21"/>
      <c r="D451" s="17"/>
    </row>
    <row r="452" spans="3:4" ht="16.5" customHeight="1" x14ac:dyDescent="0.4">
      <c r="C452" s="21"/>
      <c r="D452" s="17"/>
    </row>
    <row r="453" spans="3:4" ht="16.5" customHeight="1" x14ac:dyDescent="0.4">
      <c r="C453" s="21"/>
      <c r="D453" s="17"/>
    </row>
    <row r="454" spans="3:4" ht="16.5" customHeight="1" x14ac:dyDescent="0.4">
      <c r="C454" s="21"/>
      <c r="D454" s="17"/>
    </row>
    <row r="455" spans="3:4" ht="16.5" customHeight="1" x14ac:dyDescent="0.4">
      <c r="C455" s="21"/>
      <c r="D455" s="17"/>
    </row>
    <row r="456" spans="3:4" ht="16.5" customHeight="1" x14ac:dyDescent="0.4">
      <c r="C456" s="21"/>
      <c r="D456" s="17"/>
    </row>
    <row r="457" spans="3:4" ht="16.5" customHeight="1" x14ac:dyDescent="0.4">
      <c r="C457" s="21"/>
      <c r="D457" s="17"/>
    </row>
    <row r="458" spans="3:4" ht="16.5" customHeight="1" x14ac:dyDescent="0.4">
      <c r="C458" s="21"/>
      <c r="D458" s="17"/>
    </row>
    <row r="459" spans="3:4" ht="16.5" customHeight="1" x14ac:dyDescent="0.4">
      <c r="C459" s="21"/>
      <c r="D459" s="17"/>
    </row>
    <row r="460" spans="3:4" ht="16.5" customHeight="1" x14ac:dyDescent="0.4">
      <c r="C460" s="21"/>
      <c r="D460" s="17"/>
    </row>
    <row r="461" spans="3:4" ht="16.5" customHeight="1" x14ac:dyDescent="0.4">
      <c r="C461" s="21"/>
      <c r="D461" s="17"/>
    </row>
    <row r="462" spans="3:4" ht="16.5" customHeight="1" x14ac:dyDescent="0.4">
      <c r="C462" s="21"/>
      <c r="D462" s="17"/>
    </row>
    <row r="463" spans="3:4" ht="16.5" customHeight="1" x14ac:dyDescent="0.4">
      <c r="C463" s="21"/>
      <c r="D463" s="17"/>
    </row>
    <row r="464" spans="3:4" ht="16.5" customHeight="1" x14ac:dyDescent="0.4">
      <c r="C464" s="21"/>
      <c r="D464" s="17"/>
    </row>
    <row r="465" spans="3:4" ht="16.5" customHeight="1" x14ac:dyDescent="0.4">
      <c r="C465" s="21"/>
      <c r="D465" s="17"/>
    </row>
    <row r="466" spans="3:4" ht="16.5" customHeight="1" x14ac:dyDescent="0.4">
      <c r="C466" s="21"/>
      <c r="D466" s="17"/>
    </row>
    <row r="467" spans="3:4" ht="16.5" customHeight="1" x14ac:dyDescent="0.4">
      <c r="C467" s="21"/>
      <c r="D467" s="17"/>
    </row>
    <row r="468" spans="3:4" ht="16.5" customHeight="1" x14ac:dyDescent="0.4">
      <c r="C468" s="21"/>
      <c r="D468" s="17"/>
    </row>
    <row r="469" spans="3:4" ht="16.5" customHeight="1" x14ac:dyDescent="0.4">
      <c r="C469" s="21"/>
      <c r="D469" s="17"/>
    </row>
    <row r="470" spans="3:4" ht="16.5" customHeight="1" x14ac:dyDescent="0.4">
      <c r="C470" s="21"/>
      <c r="D470" s="17"/>
    </row>
    <row r="471" spans="3:4" ht="16.5" customHeight="1" x14ac:dyDescent="0.4">
      <c r="C471" s="21"/>
      <c r="D471" s="17"/>
    </row>
    <row r="472" spans="3:4" ht="16.5" customHeight="1" x14ac:dyDescent="0.4">
      <c r="C472" s="21"/>
      <c r="D472" s="17"/>
    </row>
    <row r="473" spans="3:4" ht="16.5" customHeight="1" x14ac:dyDescent="0.4">
      <c r="C473" s="21"/>
      <c r="D473" s="17"/>
    </row>
    <row r="474" spans="3:4" ht="16.5" customHeight="1" x14ac:dyDescent="0.4">
      <c r="C474" s="21"/>
      <c r="D474" s="17"/>
    </row>
    <row r="475" spans="3:4" ht="16.5" customHeight="1" x14ac:dyDescent="0.4">
      <c r="C475" s="21"/>
      <c r="D475" s="17"/>
    </row>
    <row r="476" spans="3:4" ht="16.5" customHeight="1" x14ac:dyDescent="0.4">
      <c r="C476" s="21"/>
      <c r="D476" s="17"/>
    </row>
    <row r="477" spans="3:4" ht="16.5" customHeight="1" x14ac:dyDescent="0.4">
      <c r="C477" s="21"/>
      <c r="D477" s="17"/>
    </row>
    <row r="478" spans="3:4" ht="16.5" customHeight="1" x14ac:dyDescent="0.4">
      <c r="C478" s="21"/>
      <c r="D478" s="17"/>
    </row>
    <row r="479" spans="3:4" ht="16.5" customHeight="1" x14ac:dyDescent="0.4">
      <c r="C479" s="21"/>
      <c r="D479" s="17"/>
    </row>
    <row r="480" spans="3:4" ht="16.5" customHeight="1" x14ac:dyDescent="0.4">
      <c r="C480" s="21"/>
      <c r="D480" s="17"/>
    </row>
    <row r="481" spans="3:4" ht="16.5" customHeight="1" x14ac:dyDescent="0.4">
      <c r="C481" s="21"/>
      <c r="D481" s="17"/>
    </row>
    <row r="482" spans="3:4" ht="16.5" customHeight="1" x14ac:dyDescent="0.4">
      <c r="C482" s="21"/>
      <c r="D482" s="17"/>
    </row>
    <row r="483" spans="3:4" ht="16.5" customHeight="1" x14ac:dyDescent="0.4">
      <c r="C483" s="21"/>
      <c r="D483" s="17"/>
    </row>
    <row r="484" spans="3:4" ht="16.5" customHeight="1" x14ac:dyDescent="0.4">
      <c r="C484" s="21"/>
      <c r="D484" s="17"/>
    </row>
    <row r="485" spans="3:4" ht="16.5" customHeight="1" x14ac:dyDescent="0.4">
      <c r="C485" s="21"/>
      <c r="D485" s="17"/>
    </row>
    <row r="486" spans="3:4" ht="16.5" customHeight="1" x14ac:dyDescent="0.4">
      <c r="C486" s="21"/>
      <c r="D486" s="17"/>
    </row>
    <row r="487" spans="3:4" ht="16.5" customHeight="1" x14ac:dyDescent="0.4">
      <c r="C487" s="21"/>
      <c r="D487" s="17"/>
    </row>
    <row r="488" spans="3:4" ht="16.5" customHeight="1" x14ac:dyDescent="0.4">
      <c r="C488" s="21"/>
      <c r="D488" s="17"/>
    </row>
    <row r="489" spans="3:4" ht="16.5" customHeight="1" x14ac:dyDescent="0.4">
      <c r="C489" s="21"/>
      <c r="D489" s="17"/>
    </row>
    <row r="490" spans="3:4" ht="16.5" customHeight="1" x14ac:dyDescent="0.4">
      <c r="C490" s="21"/>
      <c r="D490" s="17"/>
    </row>
    <row r="491" spans="3:4" ht="16.5" customHeight="1" x14ac:dyDescent="0.4">
      <c r="C491" s="21"/>
      <c r="D491" s="17"/>
    </row>
    <row r="492" spans="3:4" ht="16.5" customHeight="1" x14ac:dyDescent="0.4">
      <c r="C492" s="21"/>
      <c r="D492" s="17"/>
    </row>
    <row r="493" spans="3:4" ht="16.5" customHeight="1" x14ac:dyDescent="0.4">
      <c r="C493" s="21"/>
      <c r="D493" s="17"/>
    </row>
    <row r="494" spans="3:4" ht="16.5" customHeight="1" x14ac:dyDescent="0.4">
      <c r="C494" s="21"/>
      <c r="D494" s="17"/>
    </row>
    <row r="495" spans="3:4" ht="16.5" customHeight="1" x14ac:dyDescent="0.4">
      <c r="C495" s="21"/>
      <c r="D495" s="17"/>
    </row>
    <row r="496" spans="3:4" ht="16.5" customHeight="1" x14ac:dyDescent="0.4">
      <c r="C496" s="21"/>
      <c r="D496" s="17"/>
    </row>
    <row r="497" spans="3:4" ht="16.5" customHeight="1" x14ac:dyDescent="0.4">
      <c r="C497" s="21"/>
      <c r="D497" s="17"/>
    </row>
    <row r="498" spans="3:4" ht="16.5" customHeight="1" x14ac:dyDescent="0.4">
      <c r="C498" s="21"/>
      <c r="D498" s="17"/>
    </row>
    <row r="499" spans="3:4" ht="16.5" customHeight="1" x14ac:dyDescent="0.4">
      <c r="C499" s="21"/>
      <c r="D499" s="17"/>
    </row>
    <row r="500" spans="3:4" ht="16.5" customHeight="1" x14ac:dyDescent="0.4">
      <c r="C500" s="21"/>
      <c r="D500" s="17"/>
    </row>
    <row r="501" spans="3:4" ht="16.5" customHeight="1" x14ac:dyDescent="0.4">
      <c r="C501" s="21"/>
      <c r="D501" s="17"/>
    </row>
    <row r="502" spans="3:4" ht="16.5" customHeight="1" x14ac:dyDescent="0.4">
      <c r="C502" s="21"/>
      <c r="D502" s="17"/>
    </row>
    <row r="503" spans="3:4" ht="16.5" customHeight="1" x14ac:dyDescent="0.4">
      <c r="C503" s="21"/>
      <c r="D503" s="17"/>
    </row>
    <row r="504" spans="3:4" ht="16.5" customHeight="1" x14ac:dyDescent="0.4">
      <c r="C504" s="21"/>
      <c r="D504" s="17"/>
    </row>
    <row r="505" spans="3:4" ht="16.5" customHeight="1" x14ac:dyDescent="0.4">
      <c r="C505" s="21"/>
      <c r="D505" s="17"/>
    </row>
    <row r="506" spans="3:4" ht="16.5" customHeight="1" x14ac:dyDescent="0.4">
      <c r="C506" s="21"/>
      <c r="D506" s="17"/>
    </row>
    <row r="507" spans="3:4" ht="16.5" customHeight="1" x14ac:dyDescent="0.4">
      <c r="C507" s="21"/>
      <c r="D507" s="17"/>
    </row>
    <row r="508" spans="3:4" ht="16.5" customHeight="1" x14ac:dyDescent="0.4">
      <c r="C508" s="21"/>
      <c r="D508" s="17"/>
    </row>
    <row r="509" spans="3:4" ht="16.5" customHeight="1" x14ac:dyDescent="0.4">
      <c r="C509" s="21"/>
      <c r="D509" s="17"/>
    </row>
    <row r="510" spans="3:4" ht="16.5" customHeight="1" x14ac:dyDescent="0.4">
      <c r="C510" s="21"/>
      <c r="D510" s="17"/>
    </row>
    <row r="511" spans="3:4" ht="16.5" customHeight="1" x14ac:dyDescent="0.4">
      <c r="C511" s="21"/>
      <c r="D511" s="17"/>
    </row>
    <row r="512" spans="3:4" ht="16.5" customHeight="1" x14ac:dyDescent="0.4">
      <c r="C512" s="21"/>
      <c r="D512" s="17"/>
    </row>
    <row r="513" spans="3:4" ht="16.5" customHeight="1" x14ac:dyDescent="0.4">
      <c r="C513" s="21"/>
      <c r="D513" s="17"/>
    </row>
    <row r="514" spans="3:4" ht="16.5" customHeight="1" x14ac:dyDescent="0.4">
      <c r="C514" s="21"/>
      <c r="D514" s="17"/>
    </row>
    <row r="515" spans="3:4" ht="16.5" customHeight="1" x14ac:dyDescent="0.4">
      <c r="C515" s="21"/>
      <c r="D515" s="17"/>
    </row>
    <row r="516" spans="3:4" ht="16.5" customHeight="1" x14ac:dyDescent="0.4">
      <c r="C516" s="21"/>
      <c r="D516" s="17"/>
    </row>
    <row r="517" spans="3:4" ht="16.5" customHeight="1" x14ac:dyDescent="0.4">
      <c r="C517" s="21"/>
      <c r="D517" s="17"/>
    </row>
    <row r="518" spans="3:4" ht="16.5" customHeight="1" x14ac:dyDescent="0.4">
      <c r="C518" s="21"/>
      <c r="D518" s="17"/>
    </row>
    <row r="519" spans="3:4" ht="16.5" customHeight="1" x14ac:dyDescent="0.4">
      <c r="C519" s="21"/>
      <c r="D519" s="17"/>
    </row>
    <row r="520" spans="3:4" ht="16.5" customHeight="1" x14ac:dyDescent="0.4">
      <c r="C520" s="21"/>
      <c r="D520" s="17"/>
    </row>
    <row r="521" spans="3:4" ht="16.5" customHeight="1" x14ac:dyDescent="0.4">
      <c r="C521" s="21"/>
      <c r="D521" s="17"/>
    </row>
    <row r="522" spans="3:4" ht="16.5" customHeight="1" x14ac:dyDescent="0.4">
      <c r="C522" s="21"/>
      <c r="D522" s="17"/>
    </row>
    <row r="523" spans="3:4" ht="16.5" customHeight="1" x14ac:dyDescent="0.4">
      <c r="C523" s="21"/>
      <c r="D523" s="17"/>
    </row>
    <row r="524" spans="3:4" ht="16.5" customHeight="1" x14ac:dyDescent="0.4">
      <c r="C524" s="21"/>
      <c r="D524" s="17"/>
    </row>
    <row r="525" spans="3:4" ht="16.5" customHeight="1" x14ac:dyDescent="0.4">
      <c r="C525" s="21"/>
      <c r="D525" s="17"/>
    </row>
    <row r="526" spans="3:4" ht="16.5" customHeight="1" x14ac:dyDescent="0.4">
      <c r="C526" s="21"/>
      <c r="D526" s="17"/>
    </row>
    <row r="527" spans="3:4" ht="16.5" customHeight="1" x14ac:dyDescent="0.4">
      <c r="C527" s="21"/>
      <c r="D527" s="17"/>
    </row>
    <row r="528" spans="3:4" ht="16.5" customHeight="1" x14ac:dyDescent="0.4">
      <c r="C528" s="21"/>
      <c r="D528" s="17"/>
    </row>
    <row r="529" spans="3:4" ht="16.5" customHeight="1" x14ac:dyDescent="0.4">
      <c r="C529" s="21"/>
      <c r="D529" s="17"/>
    </row>
    <row r="530" spans="3:4" ht="16.5" customHeight="1" x14ac:dyDescent="0.4">
      <c r="C530" s="21"/>
      <c r="D530" s="17"/>
    </row>
    <row r="531" spans="3:4" ht="16.5" customHeight="1" x14ac:dyDescent="0.4">
      <c r="C531" s="21"/>
      <c r="D531" s="17"/>
    </row>
    <row r="532" spans="3:4" ht="16.5" customHeight="1" x14ac:dyDescent="0.4">
      <c r="C532" s="21"/>
      <c r="D532" s="17"/>
    </row>
    <row r="533" spans="3:4" ht="16.5" customHeight="1" x14ac:dyDescent="0.4">
      <c r="C533" s="21"/>
      <c r="D533" s="17"/>
    </row>
    <row r="534" spans="3:4" ht="16.5" customHeight="1" x14ac:dyDescent="0.4">
      <c r="C534" s="21"/>
      <c r="D534" s="17"/>
    </row>
    <row r="535" spans="3:4" ht="16.5" customHeight="1" x14ac:dyDescent="0.4">
      <c r="C535" s="21"/>
      <c r="D535" s="17"/>
    </row>
    <row r="536" spans="3:4" ht="16.5" customHeight="1" x14ac:dyDescent="0.4">
      <c r="C536" s="21"/>
      <c r="D536" s="17"/>
    </row>
    <row r="537" spans="3:4" ht="16.5" customHeight="1" x14ac:dyDescent="0.4">
      <c r="C537" s="21"/>
      <c r="D537" s="17"/>
    </row>
    <row r="538" spans="3:4" ht="16.5" customHeight="1" x14ac:dyDescent="0.4">
      <c r="C538" s="21"/>
      <c r="D538" s="17"/>
    </row>
    <row r="539" spans="3:4" ht="16.5" customHeight="1" x14ac:dyDescent="0.4">
      <c r="C539" s="21"/>
      <c r="D539" s="17"/>
    </row>
    <row r="540" spans="3:4" ht="16.5" customHeight="1" x14ac:dyDescent="0.4">
      <c r="C540" s="21"/>
      <c r="D540" s="17"/>
    </row>
    <row r="541" spans="3:4" ht="16.5" customHeight="1" x14ac:dyDescent="0.4">
      <c r="C541" s="21"/>
      <c r="D541" s="17"/>
    </row>
    <row r="542" spans="3:4" ht="16.5" customHeight="1" x14ac:dyDescent="0.4">
      <c r="C542" s="21"/>
      <c r="D542" s="17"/>
    </row>
    <row r="543" spans="3:4" ht="16.5" customHeight="1" x14ac:dyDescent="0.4">
      <c r="C543" s="21"/>
      <c r="D543" s="17"/>
    </row>
    <row r="544" spans="3:4" ht="16.5" customHeight="1" x14ac:dyDescent="0.4">
      <c r="C544" s="21"/>
      <c r="D544" s="17"/>
    </row>
    <row r="545" spans="3:4" ht="16.5" customHeight="1" x14ac:dyDescent="0.4">
      <c r="C545" s="21"/>
      <c r="D545" s="17"/>
    </row>
    <row r="546" spans="3:4" ht="16.5" customHeight="1" x14ac:dyDescent="0.4">
      <c r="C546" s="21"/>
      <c r="D546" s="17"/>
    </row>
    <row r="547" spans="3:4" ht="16.5" customHeight="1" x14ac:dyDescent="0.4">
      <c r="C547" s="21"/>
      <c r="D547" s="17"/>
    </row>
    <row r="548" spans="3:4" ht="16.5" customHeight="1" x14ac:dyDescent="0.4">
      <c r="C548" s="21"/>
      <c r="D548" s="17"/>
    </row>
    <row r="549" spans="3:4" ht="16.5" customHeight="1" x14ac:dyDescent="0.4">
      <c r="C549" s="21"/>
      <c r="D549" s="17"/>
    </row>
    <row r="550" spans="3:4" ht="16.5" customHeight="1" x14ac:dyDescent="0.4">
      <c r="C550" s="21"/>
      <c r="D550" s="17"/>
    </row>
    <row r="551" spans="3:4" ht="16.5" customHeight="1" x14ac:dyDescent="0.4">
      <c r="C551" s="21"/>
      <c r="D551" s="17"/>
    </row>
    <row r="552" spans="3:4" ht="16.5" customHeight="1" x14ac:dyDescent="0.4">
      <c r="C552" s="21"/>
      <c r="D552" s="17"/>
    </row>
    <row r="553" spans="3:4" ht="16.5" customHeight="1" x14ac:dyDescent="0.4">
      <c r="C553" s="21"/>
      <c r="D553" s="17"/>
    </row>
    <row r="554" spans="3:4" ht="16.5" customHeight="1" x14ac:dyDescent="0.4">
      <c r="C554" s="21"/>
      <c r="D554" s="17"/>
    </row>
    <row r="555" spans="3:4" ht="16.5" customHeight="1" x14ac:dyDescent="0.4">
      <c r="C555" s="21"/>
      <c r="D555" s="17"/>
    </row>
    <row r="556" spans="3:4" ht="16.5" customHeight="1" x14ac:dyDescent="0.4">
      <c r="C556" s="21"/>
      <c r="D556" s="17"/>
    </row>
    <row r="557" spans="3:4" ht="16.5" customHeight="1" x14ac:dyDescent="0.4">
      <c r="C557" s="21"/>
      <c r="D557" s="17"/>
    </row>
    <row r="558" spans="3:4" ht="16.5" customHeight="1" x14ac:dyDescent="0.4">
      <c r="C558" s="21"/>
      <c r="D558" s="17"/>
    </row>
    <row r="559" spans="3:4" ht="16.5" customHeight="1" x14ac:dyDescent="0.4">
      <c r="C559" s="21"/>
      <c r="D559" s="17"/>
    </row>
    <row r="560" spans="3:4" ht="16.5" customHeight="1" x14ac:dyDescent="0.4">
      <c r="C560" s="21"/>
      <c r="D560" s="17"/>
    </row>
    <row r="561" spans="3:4" ht="16.5" customHeight="1" x14ac:dyDescent="0.4">
      <c r="C561" s="21"/>
      <c r="D561" s="17"/>
    </row>
    <row r="562" spans="3:4" ht="16.5" customHeight="1" x14ac:dyDescent="0.4">
      <c r="C562" s="21"/>
      <c r="D562" s="17"/>
    </row>
    <row r="563" spans="3:4" ht="16.5" customHeight="1" x14ac:dyDescent="0.4">
      <c r="C563" s="21"/>
      <c r="D563" s="17"/>
    </row>
    <row r="564" spans="3:4" ht="16.5" customHeight="1" x14ac:dyDescent="0.4">
      <c r="C564" s="21"/>
      <c r="D564" s="17"/>
    </row>
    <row r="565" spans="3:4" ht="16.5" customHeight="1" x14ac:dyDescent="0.4">
      <c r="C565" s="21"/>
      <c r="D565" s="17"/>
    </row>
    <row r="566" spans="3:4" ht="16.5" customHeight="1" x14ac:dyDescent="0.4">
      <c r="C566" s="21"/>
      <c r="D566" s="17"/>
    </row>
    <row r="567" spans="3:4" ht="16.5" customHeight="1" x14ac:dyDescent="0.4">
      <c r="C567" s="21"/>
      <c r="D567" s="17"/>
    </row>
    <row r="568" spans="3:4" ht="16.5" customHeight="1" x14ac:dyDescent="0.4">
      <c r="C568" s="21"/>
      <c r="D568" s="17"/>
    </row>
    <row r="569" spans="3:4" ht="16.5" customHeight="1" x14ac:dyDescent="0.4">
      <c r="C569" s="21"/>
      <c r="D569" s="17"/>
    </row>
    <row r="570" spans="3:4" ht="16.5" customHeight="1" x14ac:dyDescent="0.4">
      <c r="C570" s="21"/>
      <c r="D570" s="17"/>
    </row>
    <row r="571" spans="3:4" ht="16.5" customHeight="1" x14ac:dyDescent="0.4">
      <c r="C571" s="21"/>
      <c r="D571" s="17"/>
    </row>
    <row r="572" spans="3:4" ht="16.5" customHeight="1" x14ac:dyDescent="0.4">
      <c r="C572" s="21"/>
      <c r="D572" s="17"/>
    </row>
    <row r="573" spans="3:4" ht="16.5" customHeight="1" x14ac:dyDescent="0.4">
      <c r="C573" s="21"/>
      <c r="D573" s="17"/>
    </row>
    <row r="574" spans="3:4" ht="16.5" customHeight="1" x14ac:dyDescent="0.4">
      <c r="C574" s="21"/>
      <c r="D574" s="17"/>
    </row>
    <row r="575" spans="3:4" ht="16.5" customHeight="1" x14ac:dyDescent="0.4">
      <c r="C575" s="21"/>
      <c r="D575" s="17"/>
    </row>
    <row r="576" spans="3:4" ht="16.5" customHeight="1" x14ac:dyDescent="0.4">
      <c r="C576" s="21"/>
      <c r="D576" s="17"/>
    </row>
    <row r="577" spans="3:4" ht="16.5" customHeight="1" x14ac:dyDescent="0.4">
      <c r="C577" s="21"/>
      <c r="D577" s="17"/>
    </row>
    <row r="578" spans="3:4" ht="16.5" customHeight="1" x14ac:dyDescent="0.4">
      <c r="C578" s="21"/>
      <c r="D578" s="17"/>
    </row>
    <row r="579" spans="3:4" ht="16.5" customHeight="1" x14ac:dyDescent="0.4">
      <c r="C579" s="21"/>
      <c r="D579" s="17"/>
    </row>
    <row r="580" spans="3:4" ht="16.5" customHeight="1" x14ac:dyDescent="0.4">
      <c r="C580" s="21"/>
      <c r="D580" s="17"/>
    </row>
    <row r="581" spans="3:4" ht="16.5" customHeight="1" x14ac:dyDescent="0.4">
      <c r="C581" s="21"/>
      <c r="D581" s="17"/>
    </row>
    <row r="582" spans="3:4" ht="16.5" customHeight="1" x14ac:dyDescent="0.4">
      <c r="C582" s="21"/>
      <c r="D582" s="17"/>
    </row>
    <row r="583" spans="3:4" ht="16.5" customHeight="1" x14ac:dyDescent="0.4">
      <c r="C583" s="21"/>
      <c r="D583" s="17"/>
    </row>
    <row r="584" spans="3:4" ht="16.5" customHeight="1" x14ac:dyDescent="0.4">
      <c r="C584" s="21"/>
      <c r="D584" s="17"/>
    </row>
    <row r="585" spans="3:4" ht="16.5" customHeight="1" x14ac:dyDescent="0.4">
      <c r="C585" s="21"/>
      <c r="D585" s="17"/>
    </row>
    <row r="586" spans="3:4" ht="16.5" customHeight="1" x14ac:dyDescent="0.4">
      <c r="C586" s="21"/>
      <c r="D586" s="17"/>
    </row>
    <row r="587" spans="3:4" ht="16.5" customHeight="1" x14ac:dyDescent="0.4">
      <c r="C587" s="21"/>
      <c r="D587" s="17"/>
    </row>
    <row r="588" spans="3:4" ht="16.5" customHeight="1" x14ac:dyDescent="0.4">
      <c r="C588" s="21"/>
      <c r="D588" s="17"/>
    </row>
    <row r="589" spans="3:4" ht="16.5" customHeight="1" x14ac:dyDescent="0.4">
      <c r="C589" s="21"/>
      <c r="D589" s="17"/>
    </row>
    <row r="590" spans="3:4" ht="16.5" customHeight="1" x14ac:dyDescent="0.4">
      <c r="C590" s="21"/>
      <c r="D590" s="17"/>
    </row>
    <row r="591" spans="3:4" ht="16.5" customHeight="1" x14ac:dyDescent="0.4">
      <c r="C591" s="21"/>
      <c r="D591" s="17"/>
    </row>
    <row r="592" spans="3:4" ht="16.5" customHeight="1" x14ac:dyDescent="0.4">
      <c r="C592" s="21"/>
      <c r="D592" s="17"/>
    </row>
    <row r="593" spans="3:4" ht="16.5" customHeight="1" x14ac:dyDescent="0.4">
      <c r="C593" s="21"/>
      <c r="D593" s="17"/>
    </row>
    <row r="594" spans="3:4" ht="16.5" customHeight="1" x14ac:dyDescent="0.4">
      <c r="C594" s="21"/>
      <c r="D594" s="17"/>
    </row>
    <row r="595" spans="3:4" ht="16.5" customHeight="1" x14ac:dyDescent="0.4">
      <c r="C595" s="21"/>
      <c r="D595" s="17"/>
    </row>
    <row r="596" spans="3:4" ht="16.5" customHeight="1" x14ac:dyDescent="0.4">
      <c r="C596" s="21"/>
      <c r="D596" s="17"/>
    </row>
    <row r="597" spans="3:4" ht="16.5" customHeight="1" x14ac:dyDescent="0.4">
      <c r="C597" s="21"/>
      <c r="D597" s="17"/>
    </row>
    <row r="598" spans="3:4" ht="16.5" customHeight="1" x14ac:dyDescent="0.4">
      <c r="C598" s="21"/>
      <c r="D598" s="17"/>
    </row>
    <row r="599" spans="3:4" ht="16.5" customHeight="1" x14ac:dyDescent="0.4">
      <c r="C599" s="21"/>
      <c r="D599" s="17"/>
    </row>
    <row r="600" spans="3:4" ht="16.5" customHeight="1" x14ac:dyDescent="0.4">
      <c r="C600" s="21"/>
      <c r="D600" s="17"/>
    </row>
    <row r="601" spans="3:4" ht="16.5" customHeight="1" x14ac:dyDescent="0.4">
      <c r="C601" s="21"/>
      <c r="D601" s="17"/>
    </row>
    <row r="602" spans="3:4" ht="16.5" customHeight="1" x14ac:dyDescent="0.4">
      <c r="C602" s="21"/>
      <c r="D602" s="17"/>
    </row>
    <row r="603" spans="3:4" ht="16.5" customHeight="1" x14ac:dyDescent="0.4">
      <c r="C603" s="21"/>
      <c r="D603" s="17"/>
    </row>
    <row r="604" spans="3:4" ht="16.5" customHeight="1" x14ac:dyDescent="0.4">
      <c r="C604" s="21"/>
      <c r="D604" s="17"/>
    </row>
    <row r="605" spans="3:4" ht="16.5" customHeight="1" x14ac:dyDescent="0.4">
      <c r="C605" s="21"/>
      <c r="D605" s="17"/>
    </row>
    <row r="606" spans="3:4" ht="16.5" customHeight="1" x14ac:dyDescent="0.4">
      <c r="C606" s="21"/>
      <c r="D606" s="17"/>
    </row>
    <row r="607" spans="3:4" ht="16.5" customHeight="1" x14ac:dyDescent="0.4">
      <c r="C607" s="21"/>
      <c r="D607" s="17"/>
    </row>
    <row r="608" spans="3:4" ht="16.5" customHeight="1" x14ac:dyDescent="0.4">
      <c r="C608" s="21"/>
      <c r="D608" s="17"/>
    </row>
    <row r="609" spans="3:4" ht="16.5" customHeight="1" x14ac:dyDescent="0.4">
      <c r="C609" s="21"/>
      <c r="D609" s="17"/>
    </row>
    <row r="610" spans="3:4" ht="16.5" customHeight="1" x14ac:dyDescent="0.4">
      <c r="C610" s="21"/>
      <c r="D610" s="17"/>
    </row>
    <row r="611" spans="3:4" ht="16.5" customHeight="1" x14ac:dyDescent="0.4">
      <c r="C611" s="21"/>
      <c r="D611" s="17"/>
    </row>
    <row r="612" spans="3:4" ht="16.5" customHeight="1" x14ac:dyDescent="0.4">
      <c r="C612" s="21"/>
      <c r="D612" s="17"/>
    </row>
    <row r="613" spans="3:4" ht="16.5" customHeight="1" x14ac:dyDescent="0.4">
      <c r="C613" s="21"/>
      <c r="D613" s="17"/>
    </row>
    <row r="614" spans="3:4" ht="16.5" customHeight="1" x14ac:dyDescent="0.4">
      <c r="C614" s="21"/>
      <c r="D614" s="17"/>
    </row>
    <row r="615" spans="3:4" ht="16.5" customHeight="1" x14ac:dyDescent="0.4">
      <c r="C615" s="21"/>
      <c r="D615" s="17"/>
    </row>
    <row r="616" spans="3:4" ht="16.5" customHeight="1" x14ac:dyDescent="0.4">
      <c r="C616" s="21"/>
      <c r="D616" s="17"/>
    </row>
    <row r="617" spans="3:4" ht="16.5" customHeight="1" x14ac:dyDescent="0.4">
      <c r="C617" s="21"/>
      <c r="D617" s="17"/>
    </row>
    <row r="618" spans="3:4" ht="16.5" customHeight="1" x14ac:dyDescent="0.4">
      <c r="C618" s="21"/>
      <c r="D618" s="17"/>
    </row>
    <row r="619" spans="3:4" ht="16.5" customHeight="1" x14ac:dyDescent="0.4">
      <c r="C619" s="21"/>
      <c r="D619" s="17"/>
    </row>
    <row r="620" spans="3:4" ht="16.5" customHeight="1" x14ac:dyDescent="0.4">
      <c r="C620" s="21"/>
      <c r="D620" s="17"/>
    </row>
    <row r="621" spans="3:4" ht="16.5" customHeight="1" x14ac:dyDescent="0.4">
      <c r="C621" s="21"/>
      <c r="D621" s="17"/>
    </row>
    <row r="622" spans="3:4" ht="16.5" customHeight="1" x14ac:dyDescent="0.4">
      <c r="C622" s="21"/>
      <c r="D622" s="17"/>
    </row>
    <row r="623" spans="3:4" ht="16.5" customHeight="1" x14ac:dyDescent="0.4">
      <c r="C623" s="21"/>
      <c r="D623" s="17"/>
    </row>
    <row r="624" spans="3:4" ht="16.5" customHeight="1" x14ac:dyDescent="0.4">
      <c r="C624" s="21"/>
      <c r="D624" s="17"/>
    </row>
    <row r="625" spans="3:4" ht="16.5" customHeight="1" x14ac:dyDescent="0.4">
      <c r="C625" s="21"/>
      <c r="D625" s="17"/>
    </row>
    <row r="626" spans="3:4" ht="16.5" customHeight="1" x14ac:dyDescent="0.4">
      <c r="C626" s="21"/>
      <c r="D626" s="17"/>
    </row>
    <row r="627" spans="3:4" ht="16.5" customHeight="1" x14ac:dyDescent="0.4">
      <c r="C627" s="21"/>
      <c r="D627" s="17"/>
    </row>
    <row r="628" spans="3:4" ht="16.5" customHeight="1" x14ac:dyDescent="0.4">
      <c r="C628" s="21"/>
      <c r="D628" s="17"/>
    </row>
    <row r="629" spans="3:4" ht="16.5" customHeight="1" x14ac:dyDescent="0.4">
      <c r="C629" s="21"/>
      <c r="D629" s="17"/>
    </row>
    <row r="630" spans="3:4" ht="16.5" customHeight="1" x14ac:dyDescent="0.4">
      <c r="C630" s="21"/>
      <c r="D630" s="17"/>
    </row>
    <row r="631" spans="3:4" ht="16.5" customHeight="1" x14ac:dyDescent="0.4">
      <c r="C631" s="21"/>
      <c r="D631" s="17"/>
    </row>
    <row r="632" spans="3:4" ht="16.5" customHeight="1" x14ac:dyDescent="0.4">
      <c r="C632" s="21"/>
      <c r="D632" s="17"/>
    </row>
    <row r="633" spans="3:4" ht="16.5" customHeight="1" x14ac:dyDescent="0.4">
      <c r="C633" s="21"/>
      <c r="D633" s="17"/>
    </row>
    <row r="634" spans="3:4" ht="16.5" customHeight="1" x14ac:dyDescent="0.4">
      <c r="C634" s="21"/>
      <c r="D634" s="17"/>
    </row>
    <row r="635" spans="3:4" ht="16.5" customHeight="1" x14ac:dyDescent="0.4">
      <c r="C635" s="21"/>
      <c r="D635" s="17"/>
    </row>
    <row r="636" spans="3:4" ht="16.5" customHeight="1" x14ac:dyDescent="0.4">
      <c r="C636" s="21"/>
      <c r="D636" s="17"/>
    </row>
    <row r="637" spans="3:4" ht="16.5" customHeight="1" x14ac:dyDescent="0.4">
      <c r="C637" s="21"/>
      <c r="D637" s="17"/>
    </row>
    <row r="638" spans="3:4" ht="16.5" customHeight="1" x14ac:dyDescent="0.4">
      <c r="C638" s="21"/>
      <c r="D638" s="17"/>
    </row>
    <row r="639" spans="3:4" ht="16.5" customHeight="1" x14ac:dyDescent="0.4">
      <c r="C639" s="21"/>
      <c r="D639" s="17"/>
    </row>
    <row r="640" spans="3:4" ht="16.5" customHeight="1" x14ac:dyDescent="0.4">
      <c r="C640" s="21"/>
      <c r="D640" s="17"/>
    </row>
    <row r="641" spans="3:4" ht="16.5" customHeight="1" x14ac:dyDescent="0.4">
      <c r="C641" s="21"/>
      <c r="D641" s="17"/>
    </row>
    <row r="642" spans="3:4" ht="16.5" customHeight="1" x14ac:dyDescent="0.4">
      <c r="C642" s="21"/>
      <c r="D642" s="17"/>
    </row>
    <row r="643" spans="3:4" ht="16.5" customHeight="1" x14ac:dyDescent="0.4">
      <c r="C643" s="21"/>
      <c r="D643" s="17"/>
    </row>
    <row r="644" spans="3:4" ht="16.5" customHeight="1" x14ac:dyDescent="0.4">
      <c r="C644" s="21"/>
      <c r="D644" s="17"/>
    </row>
    <row r="645" spans="3:4" ht="16.5" customHeight="1" x14ac:dyDescent="0.4">
      <c r="C645" s="21"/>
      <c r="D645" s="17"/>
    </row>
    <row r="646" spans="3:4" ht="16.5" customHeight="1" x14ac:dyDescent="0.4">
      <c r="C646" s="21"/>
      <c r="D646" s="17"/>
    </row>
    <row r="647" spans="3:4" ht="16.5" customHeight="1" x14ac:dyDescent="0.4">
      <c r="C647" s="21"/>
      <c r="D647" s="17"/>
    </row>
    <row r="648" spans="3:4" ht="16.5" customHeight="1" x14ac:dyDescent="0.4">
      <c r="C648" s="21"/>
      <c r="D648" s="17"/>
    </row>
    <row r="649" spans="3:4" ht="16.5" customHeight="1" x14ac:dyDescent="0.4">
      <c r="C649" s="21"/>
      <c r="D649" s="17"/>
    </row>
    <row r="650" spans="3:4" ht="16.5" customHeight="1" x14ac:dyDescent="0.4">
      <c r="C650" s="21"/>
      <c r="D650" s="17"/>
    </row>
    <row r="651" spans="3:4" ht="16.5" customHeight="1" x14ac:dyDescent="0.4">
      <c r="C651" s="21"/>
      <c r="D651" s="17"/>
    </row>
    <row r="652" spans="3:4" ht="16.5" customHeight="1" x14ac:dyDescent="0.4">
      <c r="C652" s="21"/>
      <c r="D652" s="17"/>
    </row>
    <row r="653" spans="3:4" ht="16.5" customHeight="1" x14ac:dyDescent="0.4">
      <c r="C653" s="21"/>
      <c r="D653" s="17"/>
    </row>
    <row r="654" spans="3:4" ht="16.5" customHeight="1" x14ac:dyDescent="0.4">
      <c r="C654" s="21"/>
      <c r="D654" s="17"/>
    </row>
    <row r="655" spans="3:4" ht="16.5" customHeight="1" x14ac:dyDescent="0.4">
      <c r="C655" s="21"/>
      <c r="D655" s="17"/>
    </row>
    <row r="656" spans="3:4" ht="16.5" customHeight="1" x14ac:dyDescent="0.4">
      <c r="C656" s="21"/>
      <c r="D656" s="17"/>
    </row>
    <row r="657" spans="3:4" ht="16.5" customHeight="1" x14ac:dyDescent="0.4">
      <c r="C657" s="21"/>
      <c r="D657" s="17"/>
    </row>
    <row r="658" spans="3:4" ht="16.5" customHeight="1" x14ac:dyDescent="0.4">
      <c r="C658" s="21"/>
      <c r="D658" s="17"/>
    </row>
    <row r="659" spans="3:4" ht="16.5" customHeight="1" x14ac:dyDescent="0.4">
      <c r="C659" s="21"/>
      <c r="D659" s="17"/>
    </row>
    <row r="660" spans="3:4" ht="16.5" customHeight="1" x14ac:dyDescent="0.4">
      <c r="C660" s="21"/>
      <c r="D660" s="17"/>
    </row>
    <row r="661" spans="3:4" ht="16.5" customHeight="1" x14ac:dyDescent="0.4">
      <c r="C661" s="21"/>
      <c r="D661" s="17"/>
    </row>
    <row r="662" spans="3:4" ht="16.5" customHeight="1" x14ac:dyDescent="0.4">
      <c r="C662" s="21"/>
      <c r="D662" s="17"/>
    </row>
    <row r="663" spans="3:4" ht="16.5" customHeight="1" x14ac:dyDescent="0.4">
      <c r="C663" s="21"/>
      <c r="D663" s="17"/>
    </row>
    <row r="664" spans="3:4" ht="16.5" customHeight="1" x14ac:dyDescent="0.4">
      <c r="C664" s="21"/>
      <c r="D664" s="17"/>
    </row>
    <row r="665" spans="3:4" ht="16.5" customHeight="1" x14ac:dyDescent="0.4">
      <c r="C665" s="21"/>
      <c r="D665" s="17"/>
    </row>
    <row r="666" spans="3:4" ht="16.5" customHeight="1" x14ac:dyDescent="0.4">
      <c r="C666" s="21"/>
      <c r="D666" s="17"/>
    </row>
    <row r="667" spans="3:4" ht="16.5" customHeight="1" x14ac:dyDescent="0.4">
      <c r="C667" s="21"/>
      <c r="D667" s="17"/>
    </row>
    <row r="668" spans="3:4" ht="16.5" customHeight="1" x14ac:dyDescent="0.4">
      <c r="C668" s="21"/>
      <c r="D668" s="17"/>
    </row>
    <row r="669" spans="3:4" ht="16.5" customHeight="1" x14ac:dyDescent="0.4">
      <c r="C669" s="21"/>
      <c r="D669" s="17"/>
    </row>
    <row r="670" spans="3:4" ht="16.5" customHeight="1" x14ac:dyDescent="0.4">
      <c r="C670" s="21"/>
      <c r="D670" s="17"/>
    </row>
    <row r="671" spans="3:4" ht="16.5" customHeight="1" x14ac:dyDescent="0.4">
      <c r="C671" s="21"/>
      <c r="D671" s="17"/>
    </row>
    <row r="672" spans="3:4" ht="16.5" customHeight="1" x14ac:dyDescent="0.4">
      <c r="C672" s="21"/>
      <c r="D672" s="17"/>
    </row>
    <row r="673" spans="3:4" ht="16.5" customHeight="1" x14ac:dyDescent="0.4">
      <c r="C673" s="21"/>
      <c r="D673" s="17"/>
    </row>
    <row r="674" spans="3:4" ht="16.5" customHeight="1" x14ac:dyDescent="0.4">
      <c r="C674" s="21"/>
      <c r="D674" s="17"/>
    </row>
    <row r="675" spans="3:4" ht="16.5" customHeight="1" x14ac:dyDescent="0.4">
      <c r="C675" s="21"/>
      <c r="D675" s="17"/>
    </row>
    <row r="676" spans="3:4" ht="16.5" customHeight="1" x14ac:dyDescent="0.4">
      <c r="C676" s="21"/>
      <c r="D676" s="17"/>
    </row>
    <row r="677" spans="3:4" ht="16.5" customHeight="1" x14ac:dyDescent="0.4">
      <c r="C677" s="21"/>
      <c r="D677" s="17"/>
    </row>
    <row r="678" spans="3:4" ht="16.5" customHeight="1" x14ac:dyDescent="0.4">
      <c r="C678" s="21"/>
      <c r="D678" s="17"/>
    </row>
    <row r="679" spans="3:4" ht="16.5" customHeight="1" x14ac:dyDescent="0.4">
      <c r="C679" s="21"/>
      <c r="D679" s="17"/>
    </row>
    <row r="680" spans="3:4" ht="16.5" customHeight="1" x14ac:dyDescent="0.4">
      <c r="C680" s="21"/>
      <c r="D680" s="17"/>
    </row>
    <row r="681" spans="3:4" ht="16.5" customHeight="1" x14ac:dyDescent="0.4">
      <c r="C681" s="21"/>
      <c r="D681" s="17"/>
    </row>
    <row r="682" spans="3:4" ht="16.5" customHeight="1" x14ac:dyDescent="0.4">
      <c r="C682" s="21"/>
      <c r="D682" s="17"/>
    </row>
    <row r="683" spans="3:4" ht="16.5" customHeight="1" x14ac:dyDescent="0.4">
      <c r="C683" s="21"/>
      <c r="D683" s="17"/>
    </row>
    <row r="684" spans="3:4" ht="16.5" customHeight="1" x14ac:dyDescent="0.4">
      <c r="C684" s="21"/>
      <c r="D684" s="17"/>
    </row>
    <row r="685" spans="3:4" ht="16.5" customHeight="1" x14ac:dyDescent="0.4">
      <c r="C685" s="21"/>
      <c r="D685" s="17"/>
    </row>
    <row r="686" spans="3:4" ht="16.5" customHeight="1" x14ac:dyDescent="0.4">
      <c r="C686" s="21"/>
      <c r="D686" s="17"/>
    </row>
    <row r="687" spans="3:4" ht="16.5" customHeight="1" x14ac:dyDescent="0.4">
      <c r="C687" s="21"/>
      <c r="D687" s="17"/>
    </row>
    <row r="688" spans="3:4" ht="16.5" customHeight="1" x14ac:dyDescent="0.4">
      <c r="C688" s="21"/>
      <c r="D688" s="17"/>
    </row>
    <row r="689" spans="3:4" ht="16.5" customHeight="1" x14ac:dyDescent="0.4">
      <c r="C689" s="21"/>
      <c r="D689" s="17"/>
    </row>
    <row r="690" spans="3:4" ht="16.5" customHeight="1" x14ac:dyDescent="0.4">
      <c r="C690" s="21"/>
      <c r="D690" s="17"/>
    </row>
    <row r="691" spans="3:4" ht="16.5" customHeight="1" x14ac:dyDescent="0.4">
      <c r="C691" s="21"/>
      <c r="D691" s="17"/>
    </row>
    <row r="692" spans="3:4" ht="16.5" customHeight="1" x14ac:dyDescent="0.4">
      <c r="C692" s="21"/>
      <c r="D692" s="17"/>
    </row>
    <row r="693" spans="3:4" ht="16.5" customHeight="1" x14ac:dyDescent="0.4">
      <c r="C693" s="21"/>
      <c r="D693" s="17"/>
    </row>
    <row r="694" spans="3:4" ht="16.5" customHeight="1" x14ac:dyDescent="0.4">
      <c r="C694" s="21"/>
      <c r="D694" s="17"/>
    </row>
    <row r="695" spans="3:4" ht="16.5" customHeight="1" x14ac:dyDescent="0.4">
      <c r="C695" s="21"/>
      <c r="D695" s="17"/>
    </row>
    <row r="696" spans="3:4" ht="16.5" customHeight="1" x14ac:dyDescent="0.4">
      <c r="C696" s="21"/>
      <c r="D696" s="17"/>
    </row>
    <row r="697" spans="3:4" ht="16.5" customHeight="1" x14ac:dyDescent="0.4">
      <c r="C697" s="21"/>
      <c r="D697" s="17"/>
    </row>
    <row r="698" spans="3:4" ht="16.5" customHeight="1" x14ac:dyDescent="0.4">
      <c r="C698" s="21"/>
      <c r="D698" s="17"/>
    </row>
    <row r="699" spans="3:4" ht="16.5" customHeight="1" x14ac:dyDescent="0.4">
      <c r="C699" s="21"/>
      <c r="D699" s="17"/>
    </row>
    <row r="700" spans="3:4" ht="16.5" customHeight="1" x14ac:dyDescent="0.4">
      <c r="C700" s="21"/>
      <c r="D700" s="17"/>
    </row>
    <row r="701" spans="3:4" ht="16.5" customHeight="1" x14ac:dyDescent="0.4">
      <c r="C701" s="21"/>
      <c r="D701" s="17"/>
    </row>
    <row r="702" spans="3:4" ht="16.5" customHeight="1" x14ac:dyDescent="0.4">
      <c r="C702" s="21"/>
      <c r="D702" s="17"/>
    </row>
    <row r="703" spans="3:4" ht="16.5" customHeight="1" x14ac:dyDescent="0.4">
      <c r="C703" s="21"/>
      <c r="D703" s="17"/>
    </row>
    <row r="704" spans="3:4" ht="16.5" customHeight="1" x14ac:dyDescent="0.4">
      <c r="C704" s="21"/>
      <c r="D704" s="17"/>
    </row>
    <row r="705" spans="3:4" ht="16.5" customHeight="1" x14ac:dyDescent="0.4">
      <c r="C705" s="21"/>
      <c r="D705" s="17"/>
    </row>
    <row r="706" spans="3:4" ht="16.5" customHeight="1" x14ac:dyDescent="0.4">
      <c r="C706" s="21"/>
      <c r="D706" s="17"/>
    </row>
    <row r="707" spans="3:4" ht="16.5" customHeight="1" x14ac:dyDescent="0.4">
      <c r="C707" s="21"/>
      <c r="D707" s="17"/>
    </row>
    <row r="708" spans="3:4" ht="16.5" customHeight="1" x14ac:dyDescent="0.4">
      <c r="C708" s="21"/>
      <c r="D708" s="17"/>
    </row>
    <row r="709" spans="3:4" ht="16.5" customHeight="1" x14ac:dyDescent="0.4">
      <c r="C709" s="21"/>
      <c r="D709" s="17"/>
    </row>
    <row r="710" spans="3:4" ht="16.5" customHeight="1" x14ac:dyDescent="0.4">
      <c r="C710" s="21"/>
      <c r="D710" s="17"/>
    </row>
    <row r="711" spans="3:4" ht="16.5" customHeight="1" x14ac:dyDescent="0.4">
      <c r="C711" s="21"/>
      <c r="D711" s="17"/>
    </row>
    <row r="712" spans="3:4" ht="16.5" customHeight="1" x14ac:dyDescent="0.4">
      <c r="C712" s="21"/>
      <c r="D712" s="17"/>
    </row>
    <row r="713" spans="3:4" ht="16.5" customHeight="1" x14ac:dyDescent="0.4">
      <c r="C713" s="21"/>
      <c r="D713" s="17"/>
    </row>
    <row r="714" spans="3:4" ht="16.5" customHeight="1" x14ac:dyDescent="0.4">
      <c r="C714" s="21"/>
      <c r="D714" s="17"/>
    </row>
    <row r="715" spans="3:4" ht="16.5" customHeight="1" x14ac:dyDescent="0.4">
      <c r="C715" s="21"/>
      <c r="D715" s="17"/>
    </row>
    <row r="716" spans="3:4" ht="16.5" customHeight="1" x14ac:dyDescent="0.4">
      <c r="C716" s="21"/>
      <c r="D716" s="17"/>
    </row>
    <row r="717" spans="3:4" ht="16.5" customHeight="1" x14ac:dyDescent="0.4">
      <c r="C717" s="21"/>
      <c r="D717" s="17"/>
    </row>
    <row r="718" spans="3:4" ht="16.5" customHeight="1" x14ac:dyDescent="0.4">
      <c r="C718" s="21"/>
      <c r="D718" s="17"/>
    </row>
    <row r="719" spans="3:4" ht="16.5" customHeight="1" x14ac:dyDescent="0.4">
      <c r="C719" s="21"/>
      <c r="D719" s="17"/>
    </row>
    <row r="720" spans="3:4" ht="16.5" customHeight="1" x14ac:dyDescent="0.4">
      <c r="C720" s="21"/>
      <c r="D720" s="17"/>
    </row>
    <row r="721" spans="3:4" ht="16.5" customHeight="1" x14ac:dyDescent="0.4">
      <c r="C721" s="21"/>
      <c r="D721" s="17"/>
    </row>
    <row r="722" spans="3:4" ht="16.5" customHeight="1" x14ac:dyDescent="0.4">
      <c r="C722" s="21"/>
      <c r="D722" s="17"/>
    </row>
    <row r="723" spans="3:4" ht="16.5" customHeight="1" x14ac:dyDescent="0.4">
      <c r="C723" s="21"/>
      <c r="D723" s="17"/>
    </row>
    <row r="724" spans="3:4" ht="16.5" customHeight="1" x14ac:dyDescent="0.4">
      <c r="C724" s="21"/>
      <c r="D724" s="17"/>
    </row>
    <row r="725" spans="3:4" ht="16.5" customHeight="1" x14ac:dyDescent="0.4">
      <c r="C725" s="21"/>
      <c r="D725" s="17"/>
    </row>
    <row r="726" spans="3:4" ht="16.5" customHeight="1" x14ac:dyDescent="0.4">
      <c r="C726" s="21"/>
      <c r="D726" s="17"/>
    </row>
    <row r="727" spans="3:4" ht="16.5" customHeight="1" x14ac:dyDescent="0.4">
      <c r="C727" s="21"/>
      <c r="D727" s="17"/>
    </row>
    <row r="728" spans="3:4" ht="16.5" customHeight="1" x14ac:dyDescent="0.4">
      <c r="C728" s="21"/>
      <c r="D728" s="17"/>
    </row>
    <row r="729" spans="3:4" ht="16.5" customHeight="1" x14ac:dyDescent="0.4">
      <c r="C729" s="21"/>
      <c r="D729" s="17"/>
    </row>
    <row r="730" spans="3:4" ht="16.5" customHeight="1" x14ac:dyDescent="0.4">
      <c r="C730" s="21"/>
      <c r="D730" s="17"/>
    </row>
    <row r="731" spans="3:4" ht="16.5" customHeight="1" x14ac:dyDescent="0.4">
      <c r="C731" s="21"/>
      <c r="D731" s="17"/>
    </row>
    <row r="732" spans="3:4" ht="16.5" customHeight="1" x14ac:dyDescent="0.4">
      <c r="C732" s="21"/>
      <c r="D732" s="17"/>
    </row>
    <row r="733" spans="3:4" ht="16.5" customHeight="1" x14ac:dyDescent="0.4">
      <c r="C733" s="21"/>
      <c r="D733" s="17"/>
    </row>
    <row r="734" spans="3:4" ht="16.5" customHeight="1" x14ac:dyDescent="0.4">
      <c r="C734" s="21"/>
      <c r="D734" s="17"/>
    </row>
    <row r="735" spans="3:4" ht="16.5" customHeight="1" x14ac:dyDescent="0.4">
      <c r="C735" s="21"/>
      <c r="D735" s="17"/>
    </row>
    <row r="736" spans="3:4" ht="16.5" customHeight="1" x14ac:dyDescent="0.4">
      <c r="C736" s="21"/>
      <c r="D736" s="17"/>
    </row>
    <row r="737" spans="3:4" ht="16.5" customHeight="1" x14ac:dyDescent="0.4">
      <c r="C737" s="21"/>
      <c r="D737" s="17"/>
    </row>
    <row r="738" spans="3:4" ht="16.5" customHeight="1" x14ac:dyDescent="0.4">
      <c r="C738" s="21"/>
      <c r="D738" s="17"/>
    </row>
    <row r="739" spans="3:4" ht="16.5" customHeight="1" x14ac:dyDescent="0.4">
      <c r="C739" s="21"/>
      <c r="D739" s="17"/>
    </row>
    <row r="740" spans="3:4" ht="16.5" customHeight="1" x14ac:dyDescent="0.4">
      <c r="C740" s="21"/>
      <c r="D740" s="17"/>
    </row>
    <row r="741" spans="3:4" ht="16.5" customHeight="1" x14ac:dyDescent="0.4">
      <c r="C741" s="21"/>
      <c r="D741" s="17"/>
    </row>
    <row r="742" spans="3:4" ht="16.5" customHeight="1" x14ac:dyDescent="0.4">
      <c r="C742" s="21"/>
      <c r="D742" s="17"/>
    </row>
    <row r="743" spans="3:4" ht="16.5" customHeight="1" x14ac:dyDescent="0.4">
      <c r="C743" s="21"/>
      <c r="D743" s="17"/>
    </row>
    <row r="744" spans="3:4" ht="16.5" customHeight="1" x14ac:dyDescent="0.4">
      <c r="C744" s="21"/>
      <c r="D744" s="17"/>
    </row>
    <row r="745" spans="3:4" ht="16.5" customHeight="1" x14ac:dyDescent="0.4">
      <c r="C745" s="21"/>
      <c r="D745" s="17"/>
    </row>
    <row r="746" spans="3:4" ht="16.5" customHeight="1" x14ac:dyDescent="0.4">
      <c r="C746" s="21"/>
      <c r="D746" s="17"/>
    </row>
    <row r="747" spans="3:4" ht="16.5" customHeight="1" x14ac:dyDescent="0.4">
      <c r="C747" s="21"/>
      <c r="D747" s="17"/>
    </row>
    <row r="748" spans="3:4" ht="16.5" customHeight="1" x14ac:dyDescent="0.4">
      <c r="C748" s="21"/>
      <c r="D748" s="17"/>
    </row>
    <row r="749" spans="3:4" ht="16.5" customHeight="1" x14ac:dyDescent="0.4">
      <c r="C749" s="21"/>
      <c r="D749" s="17"/>
    </row>
    <row r="750" spans="3:4" ht="16.5" customHeight="1" x14ac:dyDescent="0.4">
      <c r="C750" s="21"/>
      <c r="D750" s="17"/>
    </row>
    <row r="751" spans="3:4" ht="16.5" customHeight="1" x14ac:dyDescent="0.4">
      <c r="C751" s="21"/>
      <c r="D751" s="17"/>
    </row>
    <row r="752" spans="3:4" ht="16.5" customHeight="1" x14ac:dyDescent="0.4">
      <c r="C752" s="21"/>
      <c r="D752" s="17"/>
    </row>
    <row r="753" spans="3:4" ht="16.5" customHeight="1" x14ac:dyDescent="0.4">
      <c r="C753" s="21"/>
      <c r="D753" s="17"/>
    </row>
    <row r="754" spans="3:4" ht="16.5" customHeight="1" x14ac:dyDescent="0.4">
      <c r="C754" s="21"/>
      <c r="D754" s="17"/>
    </row>
    <row r="755" spans="3:4" ht="16.5" customHeight="1" x14ac:dyDescent="0.4">
      <c r="C755" s="21"/>
      <c r="D755" s="17"/>
    </row>
    <row r="756" spans="3:4" ht="16.5" customHeight="1" x14ac:dyDescent="0.4">
      <c r="C756" s="21"/>
      <c r="D756" s="17"/>
    </row>
    <row r="757" spans="3:4" ht="16.5" customHeight="1" x14ac:dyDescent="0.4">
      <c r="C757" s="21"/>
      <c r="D757" s="17"/>
    </row>
    <row r="758" spans="3:4" ht="16.5" customHeight="1" x14ac:dyDescent="0.4">
      <c r="C758" s="21"/>
      <c r="D758" s="17"/>
    </row>
    <row r="759" spans="3:4" ht="16.5" customHeight="1" x14ac:dyDescent="0.4">
      <c r="C759" s="21"/>
      <c r="D759" s="17"/>
    </row>
    <row r="760" spans="3:4" ht="16.5" customHeight="1" x14ac:dyDescent="0.4">
      <c r="C760" s="21"/>
      <c r="D760" s="17"/>
    </row>
    <row r="761" spans="3:4" ht="16.5" customHeight="1" x14ac:dyDescent="0.4">
      <c r="C761" s="21"/>
      <c r="D761" s="17"/>
    </row>
    <row r="762" spans="3:4" ht="16.5" customHeight="1" x14ac:dyDescent="0.4">
      <c r="C762" s="21"/>
      <c r="D762" s="17"/>
    </row>
    <row r="763" spans="3:4" ht="16.5" customHeight="1" x14ac:dyDescent="0.4">
      <c r="C763" s="21"/>
      <c r="D763" s="17"/>
    </row>
    <row r="764" spans="3:4" ht="16.5" customHeight="1" x14ac:dyDescent="0.4">
      <c r="C764" s="21"/>
      <c r="D764" s="17"/>
    </row>
    <row r="765" spans="3:4" ht="16.5" customHeight="1" x14ac:dyDescent="0.4">
      <c r="C765" s="21"/>
      <c r="D765" s="17"/>
    </row>
    <row r="766" spans="3:4" ht="16.5" customHeight="1" x14ac:dyDescent="0.4">
      <c r="C766" s="21"/>
      <c r="D766" s="17"/>
    </row>
    <row r="767" spans="3:4" ht="16.5" customHeight="1" x14ac:dyDescent="0.4">
      <c r="C767" s="21"/>
      <c r="D767" s="17"/>
    </row>
    <row r="768" spans="3:4" ht="16.5" customHeight="1" x14ac:dyDescent="0.4">
      <c r="C768" s="21"/>
      <c r="D768" s="17"/>
    </row>
    <row r="769" spans="3:4" ht="16.5" customHeight="1" x14ac:dyDescent="0.4">
      <c r="C769" s="21"/>
      <c r="D769" s="17"/>
    </row>
    <row r="770" spans="3:4" ht="16.5" customHeight="1" x14ac:dyDescent="0.4">
      <c r="C770" s="21"/>
      <c r="D770" s="17"/>
    </row>
    <row r="771" spans="3:4" ht="16.5" customHeight="1" x14ac:dyDescent="0.4">
      <c r="C771" s="21"/>
      <c r="D771" s="17"/>
    </row>
    <row r="772" spans="3:4" ht="16.5" customHeight="1" x14ac:dyDescent="0.4">
      <c r="C772" s="21"/>
      <c r="D772" s="17"/>
    </row>
    <row r="773" spans="3:4" ht="16.5" customHeight="1" x14ac:dyDescent="0.4">
      <c r="C773" s="21"/>
      <c r="D773" s="17"/>
    </row>
    <row r="774" spans="3:4" ht="16.5" customHeight="1" x14ac:dyDescent="0.4">
      <c r="C774" s="21"/>
      <c r="D774" s="17"/>
    </row>
    <row r="775" spans="3:4" ht="16.5" customHeight="1" x14ac:dyDescent="0.4">
      <c r="C775" s="21"/>
      <c r="D775" s="17"/>
    </row>
    <row r="776" spans="3:4" ht="16.5" customHeight="1" x14ac:dyDescent="0.4">
      <c r="C776" s="21"/>
      <c r="D776" s="17"/>
    </row>
    <row r="777" spans="3:4" ht="16.5" customHeight="1" x14ac:dyDescent="0.4">
      <c r="C777" s="21"/>
      <c r="D777" s="17"/>
    </row>
    <row r="778" spans="3:4" ht="16.5" customHeight="1" x14ac:dyDescent="0.4">
      <c r="C778" s="21"/>
      <c r="D778" s="17"/>
    </row>
    <row r="779" spans="3:4" ht="16.5" customHeight="1" x14ac:dyDescent="0.4">
      <c r="C779" s="21"/>
      <c r="D779" s="17"/>
    </row>
    <row r="780" spans="3:4" ht="16.5" customHeight="1" x14ac:dyDescent="0.4">
      <c r="C780" s="21"/>
      <c r="D780" s="17"/>
    </row>
    <row r="781" spans="3:4" ht="16.5" customHeight="1" x14ac:dyDescent="0.4">
      <c r="C781" s="21"/>
      <c r="D781" s="17"/>
    </row>
    <row r="782" spans="3:4" ht="16.5" customHeight="1" x14ac:dyDescent="0.4">
      <c r="C782" s="21"/>
      <c r="D782" s="17"/>
    </row>
    <row r="783" spans="3:4" ht="16.5" customHeight="1" x14ac:dyDescent="0.4">
      <c r="C783" s="21"/>
      <c r="D783" s="17"/>
    </row>
    <row r="784" spans="3:4" ht="16.5" customHeight="1" x14ac:dyDescent="0.4">
      <c r="C784" s="21"/>
      <c r="D784" s="17"/>
    </row>
    <row r="785" spans="3:4" ht="16.5" customHeight="1" x14ac:dyDescent="0.4">
      <c r="C785" s="21"/>
      <c r="D785" s="17"/>
    </row>
    <row r="786" spans="3:4" ht="16.5" customHeight="1" x14ac:dyDescent="0.4">
      <c r="C786" s="21"/>
      <c r="D786" s="17"/>
    </row>
    <row r="787" spans="3:4" ht="16.5" customHeight="1" x14ac:dyDescent="0.4">
      <c r="C787" s="21"/>
      <c r="D787" s="17"/>
    </row>
    <row r="788" spans="3:4" ht="16.5" customHeight="1" x14ac:dyDescent="0.4">
      <c r="C788" s="21"/>
      <c r="D788" s="17"/>
    </row>
    <row r="789" spans="3:4" ht="16.5" customHeight="1" x14ac:dyDescent="0.4">
      <c r="C789" s="21"/>
      <c r="D789" s="17"/>
    </row>
    <row r="790" spans="3:4" ht="16.5" customHeight="1" x14ac:dyDescent="0.4">
      <c r="C790" s="21"/>
      <c r="D790" s="17"/>
    </row>
    <row r="791" spans="3:4" ht="16.5" customHeight="1" x14ac:dyDescent="0.4">
      <c r="C791" s="21"/>
      <c r="D791" s="17"/>
    </row>
    <row r="792" spans="3:4" ht="16.5" customHeight="1" x14ac:dyDescent="0.4">
      <c r="C792" s="21"/>
      <c r="D792" s="17"/>
    </row>
    <row r="793" spans="3:4" ht="16.5" customHeight="1" x14ac:dyDescent="0.4">
      <c r="C793" s="21"/>
      <c r="D793" s="17"/>
    </row>
    <row r="794" spans="3:4" ht="16.5" customHeight="1" x14ac:dyDescent="0.4">
      <c r="C794" s="21"/>
      <c r="D794" s="17"/>
    </row>
    <row r="795" spans="3:4" ht="16.5" customHeight="1" x14ac:dyDescent="0.4">
      <c r="C795" s="21"/>
      <c r="D795" s="17"/>
    </row>
    <row r="796" spans="3:4" ht="16.5" customHeight="1" x14ac:dyDescent="0.4">
      <c r="C796" s="21"/>
      <c r="D796" s="17"/>
    </row>
    <row r="797" spans="3:4" ht="16.5" customHeight="1" x14ac:dyDescent="0.4">
      <c r="C797" s="21"/>
      <c r="D797" s="17"/>
    </row>
    <row r="798" spans="3:4" ht="16.5" customHeight="1" x14ac:dyDescent="0.4">
      <c r="C798" s="21"/>
      <c r="D798" s="17"/>
    </row>
    <row r="799" spans="3:4" ht="16.5" customHeight="1" x14ac:dyDescent="0.4">
      <c r="C799" s="21"/>
      <c r="D799" s="17"/>
    </row>
    <row r="800" spans="3:4" ht="16.5" customHeight="1" x14ac:dyDescent="0.4">
      <c r="C800" s="21"/>
      <c r="D800" s="17"/>
    </row>
    <row r="801" spans="3:4" ht="16.5" customHeight="1" x14ac:dyDescent="0.4">
      <c r="C801" s="21"/>
      <c r="D801" s="17"/>
    </row>
    <row r="802" spans="3:4" ht="16.5" customHeight="1" x14ac:dyDescent="0.4">
      <c r="C802" s="21"/>
      <c r="D802" s="17"/>
    </row>
    <row r="803" spans="3:4" ht="16.5" customHeight="1" x14ac:dyDescent="0.4">
      <c r="C803" s="21"/>
      <c r="D803" s="17"/>
    </row>
    <row r="804" spans="3:4" ht="16.5" customHeight="1" x14ac:dyDescent="0.4">
      <c r="C804" s="21"/>
      <c r="D804" s="17"/>
    </row>
    <row r="805" spans="3:4" ht="16.5" customHeight="1" x14ac:dyDescent="0.4">
      <c r="C805" s="21"/>
      <c r="D805" s="17"/>
    </row>
    <row r="806" spans="3:4" ht="16.5" customHeight="1" x14ac:dyDescent="0.4">
      <c r="C806" s="21"/>
      <c r="D806" s="17"/>
    </row>
    <row r="807" spans="3:4" ht="16.5" customHeight="1" x14ac:dyDescent="0.4">
      <c r="C807" s="21"/>
      <c r="D807" s="17"/>
    </row>
    <row r="808" spans="3:4" ht="16.5" customHeight="1" x14ac:dyDescent="0.4">
      <c r="C808" s="21"/>
      <c r="D808" s="17"/>
    </row>
    <row r="809" spans="3:4" ht="16.5" customHeight="1" x14ac:dyDescent="0.4">
      <c r="C809" s="21"/>
      <c r="D809" s="17"/>
    </row>
    <row r="810" spans="3:4" ht="16.5" customHeight="1" x14ac:dyDescent="0.4">
      <c r="C810" s="21"/>
      <c r="D810" s="17"/>
    </row>
    <row r="811" spans="3:4" ht="16.5" customHeight="1" x14ac:dyDescent="0.4">
      <c r="C811" s="21"/>
      <c r="D811" s="17"/>
    </row>
    <row r="812" spans="3:4" ht="16.5" customHeight="1" x14ac:dyDescent="0.4">
      <c r="C812" s="21"/>
      <c r="D812" s="17"/>
    </row>
    <row r="813" spans="3:4" ht="16.5" customHeight="1" x14ac:dyDescent="0.4">
      <c r="C813" s="21"/>
      <c r="D813" s="17"/>
    </row>
    <row r="814" spans="3:4" ht="16.5" customHeight="1" x14ac:dyDescent="0.4">
      <c r="C814" s="21"/>
      <c r="D814" s="17"/>
    </row>
    <row r="815" spans="3:4" ht="16.5" customHeight="1" x14ac:dyDescent="0.4">
      <c r="C815" s="21"/>
      <c r="D815" s="17"/>
    </row>
    <row r="816" spans="3:4" ht="16.5" customHeight="1" x14ac:dyDescent="0.4">
      <c r="C816" s="21"/>
      <c r="D816" s="17"/>
    </row>
    <row r="817" spans="3:4" ht="16.5" customHeight="1" x14ac:dyDescent="0.4">
      <c r="C817" s="21"/>
      <c r="D817" s="17"/>
    </row>
    <row r="818" spans="3:4" ht="16.5" customHeight="1" x14ac:dyDescent="0.4">
      <c r="C818" s="21"/>
      <c r="D818" s="17"/>
    </row>
    <row r="819" spans="3:4" ht="16.5" customHeight="1" x14ac:dyDescent="0.4">
      <c r="C819" s="21"/>
      <c r="D819" s="17"/>
    </row>
    <row r="820" spans="3:4" ht="16.5" customHeight="1" x14ac:dyDescent="0.4">
      <c r="C820" s="21"/>
      <c r="D820" s="17"/>
    </row>
    <row r="821" spans="3:4" ht="16.5" customHeight="1" x14ac:dyDescent="0.4">
      <c r="C821" s="21"/>
      <c r="D821" s="17"/>
    </row>
    <row r="822" spans="3:4" ht="16.5" customHeight="1" x14ac:dyDescent="0.4">
      <c r="C822" s="21"/>
      <c r="D822" s="17"/>
    </row>
    <row r="823" spans="3:4" ht="16.5" customHeight="1" x14ac:dyDescent="0.4">
      <c r="C823" s="21"/>
      <c r="D823" s="17"/>
    </row>
    <row r="824" spans="3:4" ht="16.5" customHeight="1" x14ac:dyDescent="0.4">
      <c r="C824" s="21"/>
      <c r="D824" s="17"/>
    </row>
    <row r="825" spans="3:4" ht="16.5" customHeight="1" x14ac:dyDescent="0.4">
      <c r="C825" s="21"/>
      <c r="D825" s="17"/>
    </row>
    <row r="826" spans="3:4" ht="16.5" customHeight="1" x14ac:dyDescent="0.4">
      <c r="C826" s="21"/>
      <c r="D826" s="17"/>
    </row>
    <row r="827" spans="3:4" ht="16.5" customHeight="1" x14ac:dyDescent="0.4">
      <c r="C827" s="21"/>
      <c r="D827" s="17"/>
    </row>
    <row r="828" spans="3:4" ht="16.5" customHeight="1" x14ac:dyDescent="0.4">
      <c r="C828" s="21"/>
      <c r="D828" s="17"/>
    </row>
    <row r="829" spans="3:4" ht="16.5" customHeight="1" x14ac:dyDescent="0.4">
      <c r="C829" s="21"/>
      <c r="D829" s="17"/>
    </row>
    <row r="830" spans="3:4" ht="16.5" customHeight="1" x14ac:dyDescent="0.4">
      <c r="C830" s="21"/>
      <c r="D830" s="17"/>
    </row>
    <row r="831" spans="3:4" ht="16.5" customHeight="1" x14ac:dyDescent="0.4">
      <c r="C831" s="21"/>
      <c r="D831" s="17"/>
    </row>
    <row r="832" spans="3:4" ht="16.5" customHeight="1" x14ac:dyDescent="0.35"/>
    <row r="842" spans="3:6" x14ac:dyDescent="0.35">
      <c r="D842" s="5" t="s">
        <v>1</v>
      </c>
      <c r="E842" s="5" t="s">
        <v>2</v>
      </c>
      <c r="F842" s="6" t="s">
        <v>3</v>
      </c>
    </row>
    <row r="843" spans="3:6" x14ac:dyDescent="0.35">
      <c r="D843" s="5">
        <v>0</v>
      </c>
      <c r="E843" s="23">
        <f t="shared" ref="E843:E874" si="0">(1-rho)*(rho^D843)</f>
        <v>0.25</v>
      </c>
      <c r="F843" s="20"/>
    </row>
    <row r="844" spans="3:6" x14ac:dyDescent="0.35">
      <c r="D844" s="5">
        <v>1</v>
      </c>
      <c r="E844" s="23">
        <f t="shared" si="0"/>
        <v>0.1875</v>
      </c>
      <c r="F844" s="20">
        <f>E843</f>
        <v>0.25</v>
      </c>
    </row>
    <row r="845" spans="3:6" x14ac:dyDescent="0.35">
      <c r="C845" s="20"/>
      <c r="D845" s="5">
        <v>2</v>
      </c>
      <c r="E845" s="23">
        <f t="shared" si="0"/>
        <v>0.140625</v>
      </c>
      <c r="F845" s="20">
        <f t="shared" ref="F845:F876" si="1">F844+E844</f>
        <v>0.4375</v>
      </c>
    </row>
    <row r="846" spans="3:6" x14ac:dyDescent="0.35">
      <c r="D846" s="5">
        <v>3</v>
      </c>
      <c r="E846" s="23">
        <f t="shared" si="0"/>
        <v>0.10546875</v>
      </c>
      <c r="F846" s="20">
        <f t="shared" si="1"/>
        <v>0.578125</v>
      </c>
    </row>
    <row r="847" spans="3:6" x14ac:dyDescent="0.35">
      <c r="D847" s="5">
        <v>4</v>
      </c>
      <c r="E847" s="23">
        <f t="shared" si="0"/>
        <v>7.91015625E-2</v>
      </c>
      <c r="F847" s="20">
        <f t="shared" si="1"/>
        <v>0.68359375</v>
      </c>
    </row>
    <row r="848" spans="3:6" x14ac:dyDescent="0.35">
      <c r="D848" s="5">
        <v>5</v>
      </c>
      <c r="E848" s="23">
        <f t="shared" si="0"/>
        <v>5.9326171875E-2</v>
      </c>
      <c r="F848" s="20">
        <f t="shared" si="1"/>
        <v>0.7626953125</v>
      </c>
    </row>
    <row r="849" spans="4:6" x14ac:dyDescent="0.35">
      <c r="D849" s="5">
        <v>6</v>
      </c>
      <c r="E849" s="23">
        <f t="shared" si="0"/>
        <v>4.449462890625E-2</v>
      </c>
      <c r="F849" s="20">
        <f t="shared" si="1"/>
        <v>0.822021484375</v>
      </c>
    </row>
    <row r="850" spans="4:6" x14ac:dyDescent="0.35">
      <c r="D850" s="5">
        <v>7</v>
      </c>
      <c r="E850" s="23">
        <f t="shared" si="0"/>
        <v>3.33709716796875E-2</v>
      </c>
      <c r="F850" s="20">
        <f t="shared" si="1"/>
        <v>0.86651611328125</v>
      </c>
    </row>
    <row r="851" spans="4:6" x14ac:dyDescent="0.35">
      <c r="D851" s="5">
        <v>8</v>
      </c>
      <c r="E851" s="23">
        <f t="shared" si="0"/>
        <v>2.5028228759765625E-2</v>
      </c>
      <c r="F851" s="20">
        <f t="shared" si="1"/>
        <v>0.8998870849609375</v>
      </c>
    </row>
    <row r="852" spans="4:6" x14ac:dyDescent="0.35">
      <c r="D852" s="5">
        <v>9</v>
      </c>
      <c r="E852" s="23">
        <f t="shared" si="0"/>
        <v>1.8771171569824219E-2</v>
      </c>
      <c r="F852" s="20">
        <f t="shared" si="1"/>
        <v>0.92491531372070313</v>
      </c>
    </row>
    <row r="853" spans="4:6" x14ac:dyDescent="0.35">
      <c r="D853" s="5">
        <v>10</v>
      </c>
      <c r="E853" s="23">
        <f t="shared" si="0"/>
        <v>1.4078378677368164E-2</v>
      </c>
      <c r="F853" s="20">
        <f t="shared" si="1"/>
        <v>0.94368648529052734</v>
      </c>
    </row>
    <row r="854" spans="4:6" x14ac:dyDescent="0.35">
      <c r="D854" s="5">
        <v>11</v>
      </c>
      <c r="E854" s="23">
        <f t="shared" si="0"/>
        <v>1.0558784008026123E-2</v>
      </c>
      <c r="F854" s="20">
        <f t="shared" si="1"/>
        <v>0.95776486396789551</v>
      </c>
    </row>
    <row r="855" spans="4:6" x14ac:dyDescent="0.35">
      <c r="D855" s="5">
        <v>12</v>
      </c>
      <c r="E855" s="23">
        <f t="shared" si="0"/>
        <v>7.9190880060195923E-3</v>
      </c>
      <c r="F855" s="20">
        <f t="shared" si="1"/>
        <v>0.96832364797592163</v>
      </c>
    </row>
    <row r="856" spans="4:6" x14ac:dyDescent="0.35">
      <c r="D856" s="5">
        <v>13</v>
      </c>
      <c r="E856" s="23">
        <f t="shared" si="0"/>
        <v>5.9393160045146942E-3</v>
      </c>
      <c r="F856" s="20">
        <f t="shared" si="1"/>
        <v>0.97624273598194122</v>
      </c>
    </row>
    <row r="857" spans="4:6" x14ac:dyDescent="0.35">
      <c r="D857" s="5">
        <v>14</v>
      </c>
      <c r="E857" s="23">
        <f t="shared" si="0"/>
        <v>4.4544870033860207E-3</v>
      </c>
      <c r="F857" s="20">
        <f t="shared" si="1"/>
        <v>0.98218205198645592</v>
      </c>
    </row>
    <row r="858" spans="4:6" x14ac:dyDescent="0.35">
      <c r="D858" s="5">
        <v>15</v>
      </c>
      <c r="E858" s="23">
        <f t="shared" si="0"/>
        <v>3.3408652525395155E-3</v>
      </c>
      <c r="F858" s="20">
        <f t="shared" si="1"/>
        <v>0.98663653898984194</v>
      </c>
    </row>
    <row r="859" spans="4:6" x14ac:dyDescent="0.35">
      <c r="D859" s="5">
        <v>16</v>
      </c>
      <c r="E859" s="23">
        <f t="shared" si="0"/>
        <v>2.5056489394046366E-3</v>
      </c>
      <c r="F859" s="20">
        <f t="shared" si="1"/>
        <v>0.98997740424238145</v>
      </c>
    </row>
    <row r="860" spans="4:6" x14ac:dyDescent="0.35">
      <c r="D860" s="5">
        <v>17</v>
      </c>
      <c r="E860" s="23">
        <f t="shared" si="0"/>
        <v>1.8792367045534775E-3</v>
      </c>
      <c r="F860" s="20">
        <f t="shared" si="1"/>
        <v>0.99248305318178609</v>
      </c>
    </row>
    <row r="861" spans="4:6" x14ac:dyDescent="0.35">
      <c r="D861" s="5">
        <v>18</v>
      </c>
      <c r="E861" s="23">
        <f t="shared" si="0"/>
        <v>1.4094275284151081E-3</v>
      </c>
      <c r="F861" s="20">
        <f t="shared" si="1"/>
        <v>0.99436228988633957</v>
      </c>
    </row>
    <row r="862" spans="4:6" x14ac:dyDescent="0.35">
      <c r="D862" s="5">
        <v>19</v>
      </c>
      <c r="E862" s="23">
        <f t="shared" si="0"/>
        <v>1.0570706463113311E-3</v>
      </c>
      <c r="F862" s="20">
        <f t="shared" si="1"/>
        <v>0.99577171741475468</v>
      </c>
    </row>
    <row r="863" spans="4:6" x14ac:dyDescent="0.35">
      <c r="D863" s="5">
        <v>20</v>
      </c>
      <c r="E863" s="23">
        <f t="shared" si="0"/>
        <v>7.9280298473349831E-4</v>
      </c>
      <c r="F863" s="20">
        <f t="shared" si="1"/>
        <v>0.99682878806106601</v>
      </c>
    </row>
    <row r="864" spans="4:6" x14ac:dyDescent="0.35">
      <c r="D864" s="5">
        <v>21</v>
      </c>
      <c r="E864" s="23">
        <f t="shared" si="0"/>
        <v>5.9460223855012373E-4</v>
      </c>
      <c r="F864" s="20">
        <f t="shared" si="1"/>
        <v>0.99762159104579951</v>
      </c>
    </row>
    <row r="865" spans="4:6" x14ac:dyDescent="0.35">
      <c r="D865" s="5">
        <v>22</v>
      </c>
      <c r="E865" s="23">
        <f t="shared" si="0"/>
        <v>4.459516789125928E-4</v>
      </c>
      <c r="F865" s="20">
        <f t="shared" si="1"/>
        <v>0.99821619328434963</v>
      </c>
    </row>
    <row r="866" spans="4:6" x14ac:dyDescent="0.35">
      <c r="D866" s="5">
        <v>23</v>
      </c>
      <c r="E866" s="23">
        <f t="shared" si="0"/>
        <v>3.344637591844446E-4</v>
      </c>
      <c r="F866" s="20">
        <f t="shared" si="1"/>
        <v>0.99866214496326222</v>
      </c>
    </row>
    <row r="867" spans="4:6" x14ac:dyDescent="0.35">
      <c r="D867" s="5">
        <v>24</v>
      </c>
      <c r="E867" s="23">
        <f t="shared" si="0"/>
        <v>2.5084781938833345E-4</v>
      </c>
      <c r="F867" s="20">
        <f t="shared" si="1"/>
        <v>0.99899660872244667</v>
      </c>
    </row>
    <row r="868" spans="4:6" x14ac:dyDescent="0.35">
      <c r="D868" s="5">
        <v>25</v>
      </c>
      <c r="E868" s="23">
        <f t="shared" si="0"/>
        <v>1.8813586454125009E-4</v>
      </c>
      <c r="F868" s="20">
        <f t="shared" si="1"/>
        <v>0.999247456541835</v>
      </c>
    </row>
    <row r="869" spans="4:6" x14ac:dyDescent="0.35">
      <c r="D869" s="5">
        <v>26</v>
      </c>
      <c r="E869" s="23">
        <f t="shared" si="0"/>
        <v>1.4110189840593756E-4</v>
      </c>
      <c r="F869" s="20">
        <f t="shared" si="1"/>
        <v>0.99943559240637625</v>
      </c>
    </row>
    <row r="870" spans="4:6" x14ac:dyDescent="0.35">
      <c r="D870" s="5">
        <v>27</v>
      </c>
      <c r="E870" s="23">
        <f t="shared" si="0"/>
        <v>1.0582642380445317E-4</v>
      </c>
      <c r="F870" s="20">
        <f t="shared" si="1"/>
        <v>0.99957669430478213</v>
      </c>
    </row>
    <row r="871" spans="4:6" x14ac:dyDescent="0.35">
      <c r="D871" s="5">
        <v>28</v>
      </c>
      <c r="E871" s="23">
        <f t="shared" si="0"/>
        <v>7.936981785333988E-5</v>
      </c>
      <c r="F871" s="20">
        <f t="shared" si="1"/>
        <v>0.99968252072858654</v>
      </c>
    </row>
    <row r="872" spans="4:6" x14ac:dyDescent="0.35">
      <c r="D872" s="5">
        <v>29</v>
      </c>
      <c r="E872" s="23">
        <f t="shared" si="0"/>
        <v>5.952736339000491E-5</v>
      </c>
      <c r="F872" s="20">
        <f t="shared" si="1"/>
        <v>0.99976189054643994</v>
      </c>
    </row>
    <row r="873" spans="4:6" x14ac:dyDescent="0.35">
      <c r="D873" s="5">
        <v>30</v>
      </c>
      <c r="E873" s="23">
        <f t="shared" si="0"/>
        <v>4.4645522542503683E-5</v>
      </c>
      <c r="F873" s="20">
        <f t="shared" si="1"/>
        <v>0.99982141790982992</v>
      </c>
    </row>
    <row r="874" spans="4:6" x14ac:dyDescent="0.35">
      <c r="D874" s="5">
        <v>31</v>
      </c>
      <c r="E874" s="23">
        <f t="shared" si="0"/>
        <v>3.3484141906877762E-5</v>
      </c>
      <c r="F874" s="20">
        <f t="shared" si="1"/>
        <v>0.99986606343237239</v>
      </c>
    </row>
    <row r="875" spans="4:6" x14ac:dyDescent="0.35">
      <c r="D875" s="5">
        <v>32</v>
      </c>
      <c r="E875" s="23">
        <f t="shared" ref="E875:E896" si="2">(1-rho)*(rho^D875)</f>
        <v>2.5113106430158321E-5</v>
      </c>
      <c r="F875" s="20">
        <f t="shared" si="1"/>
        <v>0.99989954757427923</v>
      </c>
    </row>
    <row r="876" spans="4:6" x14ac:dyDescent="0.35">
      <c r="D876" s="5">
        <v>33</v>
      </c>
      <c r="E876" s="23">
        <f t="shared" si="2"/>
        <v>1.8834829822618741E-5</v>
      </c>
      <c r="F876" s="20">
        <f t="shared" si="1"/>
        <v>0.9999246606807094</v>
      </c>
    </row>
    <row r="877" spans="4:6" x14ac:dyDescent="0.35">
      <c r="D877" s="5">
        <v>34</v>
      </c>
      <c r="E877" s="23">
        <f t="shared" si="2"/>
        <v>1.4126122366964055E-5</v>
      </c>
      <c r="F877" s="20">
        <f t="shared" ref="F877:F896" si="3">F876+E876</f>
        <v>0.99994349551053197</v>
      </c>
    </row>
    <row r="878" spans="4:6" x14ac:dyDescent="0.35">
      <c r="D878" s="5">
        <v>35</v>
      </c>
      <c r="E878" s="23">
        <f t="shared" si="2"/>
        <v>1.0594591775223041E-5</v>
      </c>
      <c r="F878" s="20">
        <f t="shared" si="3"/>
        <v>0.99995762163289892</v>
      </c>
    </row>
    <row r="879" spans="4:6" x14ac:dyDescent="0.35">
      <c r="D879" s="5">
        <v>36</v>
      </c>
      <c r="E879" s="23">
        <f t="shared" si="2"/>
        <v>7.9459438314172822E-6</v>
      </c>
      <c r="F879" s="20">
        <f t="shared" si="3"/>
        <v>0.99996821622467413</v>
      </c>
    </row>
    <row r="880" spans="4:6" x14ac:dyDescent="0.35">
      <c r="D880" s="5">
        <v>37</v>
      </c>
      <c r="E880" s="23">
        <f t="shared" si="2"/>
        <v>5.9594578735629612E-6</v>
      </c>
      <c r="F880" s="20">
        <f t="shared" si="3"/>
        <v>0.9999761621685056</v>
      </c>
    </row>
    <row r="881" spans="4:6" x14ac:dyDescent="0.35">
      <c r="D881" s="5">
        <v>38</v>
      </c>
      <c r="E881" s="23">
        <f t="shared" si="2"/>
        <v>4.4695934051722205E-6</v>
      </c>
      <c r="F881" s="20">
        <f t="shared" si="3"/>
        <v>0.99998212162637912</v>
      </c>
    </row>
    <row r="882" spans="4:6" x14ac:dyDescent="0.35">
      <c r="D882" s="5">
        <v>39</v>
      </c>
      <c r="E882" s="23">
        <f t="shared" si="2"/>
        <v>3.3521950538791656E-6</v>
      </c>
      <c r="F882" s="20">
        <f t="shared" si="3"/>
        <v>0.99998659121978428</v>
      </c>
    </row>
    <row r="883" spans="4:6" x14ac:dyDescent="0.35">
      <c r="D883" s="5">
        <v>40</v>
      </c>
      <c r="E883" s="23">
        <f t="shared" si="2"/>
        <v>2.5141462904093742E-6</v>
      </c>
      <c r="F883" s="20">
        <f t="shared" si="3"/>
        <v>0.99998994341483816</v>
      </c>
    </row>
    <row r="884" spans="4:6" x14ac:dyDescent="0.35">
      <c r="D884" s="5">
        <v>41</v>
      </c>
      <c r="E884" s="23">
        <f t="shared" si="2"/>
        <v>1.8856097178070307E-6</v>
      </c>
      <c r="F884" s="20">
        <f t="shared" si="3"/>
        <v>0.99999245756112853</v>
      </c>
    </row>
    <row r="885" spans="4:6" x14ac:dyDescent="0.35">
      <c r="D885" s="5">
        <v>42</v>
      </c>
      <c r="E885" s="23">
        <f t="shared" si="2"/>
        <v>1.4142072883552731E-6</v>
      </c>
      <c r="F885" s="20">
        <f t="shared" si="3"/>
        <v>0.99999434317084634</v>
      </c>
    </row>
    <row r="886" spans="4:6" x14ac:dyDescent="0.35">
      <c r="D886" s="5">
        <v>43</v>
      </c>
      <c r="E886" s="23">
        <f t="shared" si="2"/>
        <v>1.0606554662664546E-6</v>
      </c>
      <c r="F886" s="20">
        <f t="shared" si="3"/>
        <v>0.99999575737813473</v>
      </c>
    </row>
    <row r="887" spans="4:6" x14ac:dyDescent="0.35">
      <c r="D887" s="5">
        <v>44</v>
      </c>
      <c r="E887" s="23">
        <f t="shared" si="2"/>
        <v>7.9549159969984103E-7</v>
      </c>
      <c r="F887" s="20">
        <f t="shared" si="3"/>
        <v>0.99999681803360096</v>
      </c>
    </row>
    <row r="888" spans="4:6" x14ac:dyDescent="0.35">
      <c r="D888" s="5">
        <v>45</v>
      </c>
      <c r="E888" s="23">
        <f t="shared" si="2"/>
        <v>5.9661869977488077E-7</v>
      </c>
      <c r="F888" s="20">
        <f t="shared" si="3"/>
        <v>0.99999761352520067</v>
      </c>
    </row>
    <row r="889" spans="4:6" x14ac:dyDescent="0.35">
      <c r="D889" s="5">
        <v>46</v>
      </c>
      <c r="E889" s="23">
        <f t="shared" si="2"/>
        <v>4.4746402483116061E-7</v>
      </c>
      <c r="F889" s="20">
        <f t="shared" si="3"/>
        <v>0.99999821014390045</v>
      </c>
    </row>
    <row r="890" spans="4:6" x14ac:dyDescent="0.35">
      <c r="D890" s="5">
        <v>47</v>
      </c>
      <c r="E890" s="23">
        <f t="shared" si="2"/>
        <v>3.3559801862337043E-7</v>
      </c>
      <c r="F890" s="20">
        <f t="shared" si="3"/>
        <v>0.99999865760792528</v>
      </c>
    </row>
    <row r="891" spans="4:6" x14ac:dyDescent="0.35">
      <c r="D891" s="5">
        <v>48</v>
      </c>
      <c r="E891" s="23">
        <f t="shared" si="2"/>
        <v>2.5169851396752785E-7</v>
      </c>
      <c r="F891" s="20">
        <f t="shared" si="3"/>
        <v>0.99999899320594388</v>
      </c>
    </row>
    <row r="892" spans="4:6" x14ac:dyDescent="0.35">
      <c r="D892" s="5">
        <v>49</v>
      </c>
      <c r="E892" s="23">
        <f t="shared" si="2"/>
        <v>1.8877388547564587E-7</v>
      </c>
      <c r="F892" s="20">
        <f t="shared" si="3"/>
        <v>0.9999992449044578</v>
      </c>
    </row>
    <row r="893" spans="4:6" x14ac:dyDescent="0.35">
      <c r="D893" s="5">
        <v>50</v>
      </c>
      <c r="E893" s="23">
        <f t="shared" si="2"/>
        <v>1.415804141067344E-7</v>
      </c>
      <c r="F893" s="20">
        <f t="shared" si="3"/>
        <v>0.99999943367834332</v>
      </c>
    </row>
    <row r="894" spans="4:6" x14ac:dyDescent="0.35">
      <c r="D894" s="5">
        <v>51</v>
      </c>
      <c r="E894" s="23">
        <f t="shared" si="2"/>
        <v>1.061853105800508E-7</v>
      </c>
      <c r="F894" s="20">
        <f t="shared" si="3"/>
        <v>0.99999957525875738</v>
      </c>
    </row>
    <row r="895" spans="4:6" x14ac:dyDescent="0.35">
      <c r="D895" s="5">
        <v>52</v>
      </c>
      <c r="E895" s="23">
        <f t="shared" si="2"/>
        <v>7.9638982935038099E-8</v>
      </c>
      <c r="F895" s="20">
        <f t="shared" si="3"/>
        <v>0.99999968144406792</v>
      </c>
    </row>
    <row r="896" spans="4:6" x14ac:dyDescent="0.35">
      <c r="D896" s="5">
        <v>53</v>
      </c>
      <c r="E896" s="23">
        <f t="shared" si="2"/>
        <v>5.9729237201278578E-8</v>
      </c>
      <c r="F896" s="20">
        <f t="shared" si="3"/>
        <v>0.99999976108305089</v>
      </c>
    </row>
  </sheetData>
  <mergeCells count="2">
    <mergeCell ref="C20:D20"/>
    <mergeCell ref="C21:D21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4" r:id="rId4" name="ScrollBar2">
          <controlPr defaultSize="0" print="0" autoLine="0" linkedCell="E7" r:id="rId5">
            <anchor moveWithCells="1">
              <from>
                <xdr:col>5</xdr:col>
                <xdr:colOff>66675</xdr:colOff>
                <xdr:row>6</xdr:row>
                <xdr:rowOff>0</xdr:rowOff>
              </from>
              <to>
                <xdr:col>6</xdr:col>
                <xdr:colOff>166688</xdr:colOff>
                <xdr:row>7</xdr:row>
                <xdr:rowOff>42863</xdr:rowOff>
              </to>
            </anchor>
          </controlPr>
        </control>
      </mc:Choice>
      <mc:Fallback>
        <control shapeId="3074" r:id="rId4" name="ScrollBar2"/>
      </mc:Fallback>
    </mc:AlternateContent>
    <mc:AlternateContent xmlns:mc="http://schemas.openxmlformats.org/markup-compatibility/2006">
      <mc:Choice Requires="x14">
        <control shapeId="3073" r:id="rId6" name="ScrollBar1">
          <controlPr defaultSize="0" print="0" autoLine="0" linkedCell="E5" r:id="rId7">
            <anchor moveWithCells="1">
              <from>
                <xdr:col>5</xdr:col>
                <xdr:colOff>66675</xdr:colOff>
                <xdr:row>4</xdr:row>
                <xdr:rowOff>0</xdr:rowOff>
              </from>
              <to>
                <xdr:col>6</xdr:col>
                <xdr:colOff>166688</xdr:colOff>
                <xdr:row>5</xdr:row>
                <xdr:rowOff>38100</xdr:rowOff>
              </to>
            </anchor>
          </controlPr>
        </control>
      </mc:Choice>
      <mc:Fallback>
        <control shapeId="3073" r:id="rId6" name="ScrollB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25"/>
  <sheetViews>
    <sheetView showGridLines="0" workbookViewId="0">
      <selection activeCell="D30" sqref="D30"/>
    </sheetView>
  </sheetViews>
  <sheetFormatPr defaultColWidth="10.33203125" defaultRowHeight="12.75" x14ac:dyDescent="0.35"/>
  <cols>
    <col min="1" max="1" width="10.46484375" style="30" customWidth="1"/>
    <col min="2" max="2" width="31.6640625" style="30" customWidth="1"/>
    <col min="3" max="6" width="10.33203125" style="30" customWidth="1"/>
    <col min="7" max="12" width="9.1328125" style="30" customWidth="1"/>
    <col min="13" max="13" width="8.6640625" style="30" customWidth="1"/>
    <col min="14" max="22" width="9.1328125" style="30" customWidth="1"/>
    <col min="23" max="16384" width="10.33203125" style="30"/>
  </cols>
  <sheetData>
    <row r="2" spans="1:31" ht="13.15" x14ac:dyDescent="0.4">
      <c r="A2" s="29"/>
      <c r="B2" s="28" t="s">
        <v>22</v>
      </c>
    </row>
    <row r="3" spans="1:31" ht="13.15" x14ac:dyDescent="0.4">
      <c r="A3" s="29"/>
      <c r="B3" s="28"/>
    </row>
    <row r="4" spans="1:31" x14ac:dyDescent="0.35">
      <c r="D4" s="36"/>
    </row>
    <row r="5" spans="1:31" ht="13.15" x14ac:dyDescent="0.4">
      <c r="B5" s="60" t="s">
        <v>23</v>
      </c>
      <c r="C5" s="37" t="s">
        <v>5</v>
      </c>
      <c r="D5" s="32">
        <v>100</v>
      </c>
      <c r="E5" s="51">
        <f>D5</f>
        <v>100</v>
      </c>
      <c r="F5" s="51">
        <f>E5</f>
        <v>100</v>
      </c>
      <c r="G5" s="51">
        <f>F5</f>
        <v>100</v>
      </c>
      <c r="H5" s="51">
        <f>G5</f>
        <v>100</v>
      </c>
      <c r="I5" s="51">
        <f>H5</f>
        <v>100</v>
      </c>
      <c r="W5" s="43"/>
      <c r="X5" s="43"/>
      <c r="Y5" s="43"/>
      <c r="Z5" s="43"/>
      <c r="AA5" s="43"/>
      <c r="AB5" s="43"/>
      <c r="AC5" s="43"/>
      <c r="AD5" s="43"/>
      <c r="AE5" s="43"/>
    </row>
    <row r="6" spans="1:31" ht="13.15" x14ac:dyDescent="0.4">
      <c r="B6" s="49"/>
      <c r="C6" s="31"/>
      <c r="D6" s="35"/>
      <c r="E6" s="51"/>
      <c r="F6" s="51"/>
      <c r="G6" s="51"/>
      <c r="H6" s="51"/>
      <c r="I6" s="51"/>
      <c r="W6" s="44"/>
      <c r="X6" s="45"/>
      <c r="Y6" s="46"/>
      <c r="Z6" s="43"/>
      <c r="AA6" s="47" t="s">
        <v>17</v>
      </c>
      <c r="AB6" s="43"/>
      <c r="AC6" s="43"/>
      <c r="AD6" s="43"/>
      <c r="AE6" s="43"/>
    </row>
    <row r="7" spans="1:31" ht="13.15" x14ac:dyDescent="0.4">
      <c r="B7" s="60" t="s">
        <v>24</v>
      </c>
      <c r="C7" s="39" t="s">
        <v>6</v>
      </c>
      <c r="D7" s="32">
        <v>120</v>
      </c>
      <c r="E7" s="51">
        <f>D7</f>
        <v>120</v>
      </c>
      <c r="F7" s="51">
        <f>E7</f>
        <v>120</v>
      </c>
      <c r="G7" s="51">
        <f>F7</f>
        <v>120</v>
      </c>
      <c r="H7" s="51">
        <f>G7</f>
        <v>120</v>
      </c>
      <c r="I7" s="51">
        <f>H7</f>
        <v>120</v>
      </c>
      <c r="W7" s="44"/>
      <c r="X7" s="45"/>
      <c r="Y7" s="46"/>
      <c r="Z7" s="43"/>
      <c r="AA7" s="47"/>
      <c r="AB7" s="43"/>
      <c r="AC7" s="43"/>
      <c r="AD7" s="43"/>
      <c r="AE7" s="43"/>
    </row>
    <row r="8" spans="1:31" ht="13.15" x14ac:dyDescent="0.4">
      <c r="B8" s="49"/>
      <c r="C8" s="31"/>
      <c r="D8" s="35"/>
      <c r="E8" s="36"/>
      <c r="F8" s="36"/>
      <c r="G8" s="36"/>
      <c r="H8" s="36"/>
      <c r="I8" s="36"/>
      <c r="W8" s="44"/>
      <c r="X8" s="45"/>
      <c r="Y8" s="46"/>
      <c r="Z8" s="43"/>
      <c r="AA8" s="47"/>
      <c r="AB8" s="43"/>
      <c r="AC8" s="43"/>
      <c r="AD8" s="43"/>
      <c r="AE8" s="43"/>
    </row>
    <row r="9" spans="1:31" ht="13.15" x14ac:dyDescent="0.4">
      <c r="B9" s="61" t="s">
        <v>25</v>
      </c>
      <c r="C9" s="38" t="s">
        <v>4</v>
      </c>
      <c r="D9" s="52">
        <v>2</v>
      </c>
      <c r="E9" s="53">
        <f>D9+1</f>
        <v>3</v>
      </c>
      <c r="F9" s="53">
        <f>E9+1</f>
        <v>4</v>
      </c>
      <c r="G9" s="53">
        <f>F9+1</f>
        <v>5</v>
      </c>
      <c r="H9" s="53">
        <f>G9+1</f>
        <v>6</v>
      </c>
      <c r="I9" s="53">
        <f>H9+1</f>
        <v>7</v>
      </c>
      <c r="W9" s="33"/>
      <c r="X9" s="33"/>
    </row>
    <row r="10" spans="1:31" ht="13.15" x14ac:dyDescent="0.4">
      <c r="B10" s="36"/>
      <c r="C10" s="38"/>
      <c r="D10" s="35"/>
      <c r="E10" s="36"/>
      <c r="F10" s="36"/>
      <c r="G10" s="36"/>
      <c r="H10" s="36"/>
      <c r="I10" s="36"/>
      <c r="W10" s="54" t="s">
        <v>18</v>
      </c>
      <c r="X10" s="54" t="s">
        <v>19</v>
      </c>
      <c r="Y10" s="54"/>
      <c r="AA10" s="54" t="s">
        <v>18</v>
      </c>
      <c r="AD10" s="54" t="s">
        <v>19</v>
      </c>
    </row>
    <row r="11" spans="1:31" x14ac:dyDescent="0.35">
      <c r="E11" s="36"/>
      <c r="F11" s="36"/>
      <c r="G11" s="36"/>
      <c r="H11" s="36"/>
      <c r="I11" s="36"/>
      <c r="W11" s="30">
        <f>IF(INT(r_)+1&lt;=12,INT(r_)+1,"")</f>
        <v>1</v>
      </c>
      <c r="X11" s="55">
        <f t="shared" ref="X11:X19" si="0">IF(W11="","",VLOOKUP(W11,AA11:AD20,4))</f>
        <v>0.16666666666666663</v>
      </c>
      <c r="Y11" s="56"/>
      <c r="AA11" s="30">
        <v>1</v>
      </c>
      <c r="AB11" s="57">
        <v>1</v>
      </c>
      <c r="AC11" s="58">
        <f t="shared" ref="AC11:AC20" si="1">(r_)^AA11/(FACT(AA11)*(1-($D$5/(AA11*$D$7))))</f>
        <v>5.0000000000000018</v>
      </c>
      <c r="AD11" s="58">
        <f t="shared" ref="AD11:AD20" si="2">1/(AB11+AC11)</f>
        <v>0.16666666666666663</v>
      </c>
    </row>
    <row r="12" spans="1:31" ht="13.15" x14ac:dyDescent="0.4">
      <c r="B12" s="49"/>
      <c r="C12" s="39"/>
      <c r="D12" s="35"/>
      <c r="E12" s="36"/>
      <c r="F12" s="36"/>
      <c r="G12" s="36"/>
      <c r="H12" s="36"/>
      <c r="I12" s="36"/>
      <c r="W12" s="30">
        <f t="shared" ref="W12:W19" si="3">IF(W11="","",IF(W11+1&gt;12,"",W11+1))</f>
        <v>2</v>
      </c>
      <c r="X12" s="55">
        <f t="shared" si="0"/>
        <v>0.41176470588235292</v>
      </c>
      <c r="Y12" s="56"/>
      <c r="AA12" s="30">
        <v>2</v>
      </c>
      <c r="AB12" s="57">
        <f t="shared" ref="AB12:AB19" si="4">+AB11+(r_)^(AA12-1)/FACT(AA12-1)</f>
        <v>1.8333333333333335</v>
      </c>
      <c r="AC12" s="58">
        <f t="shared" si="1"/>
        <v>0.59523809523809534</v>
      </c>
      <c r="AD12" s="58">
        <f t="shared" si="2"/>
        <v>0.41176470588235292</v>
      </c>
    </row>
    <row r="13" spans="1:31" ht="13.15" x14ac:dyDescent="0.4">
      <c r="B13" s="61" t="s">
        <v>26</v>
      </c>
      <c r="C13" s="31" t="s">
        <v>15</v>
      </c>
      <c r="D13" s="40">
        <f t="shared" ref="D13:I13" si="5">IF(D9*D7&gt;D5,D5/D7,#VALUE!)</f>
        <v>0.83333333333333337</v>
      </c>
      <c r="E13" s="40">
        <f t="shared" si="5"/>
        <v>0.83333333333333337</v>
      </c>
      <c r="F13" s="40">
        <f t="shared" si="5"/>
        <v>0.83333333333333337</v>
      </c>
      <c r="G13" s="40">
        <f t="shared" si="5"/>
        <v>0.83333333333333337</v>
      </c>
      <c r="H13" s="40">
        <f t="shared" si="5"/>
        <v>0.83333333333333337</v>
      </c>
      <c r="I13" s="40">
        <f t="shared" si="5"/>
        <v>0.83333333333333337</v>
      </c>
      <c r="W13" s="30">
        <f t="shared" si="3"/>
        <v>3</v>
      </c>
      <c r="X13" s="55">
        <f t="shared" si="0"/>
        <v>0.43213296398891965</v>
      </c>
      <c r="Y13" s="56"/>
      <c r="AA13" s="30">
        <v>3</v>
      </c>
      <c r="AB13" s="57">
        <f t="shared" si="4"/>
        <v>2.1805555555555558</v>
      </c>
      <c r="AC13" s="58">
        <f t="shared" si="1"/>
        <v>0.13354700854700857</v>
      </c>
      <c r="AD13" s="58">
        <f t="shared" si="2"/>
        <v>0.43213296398891965</v>
      </c>
    </row>
    <row r="14" spans="1:31" ht="14.65" x14ac:dyDescent="0.5">
      <c r="B14" s="60" t="s">
        <v>27</v>
      </c>
      <c r="C14" s="31" t="s">
        <v>11</v>
      </c>
      <c r="D14" s="41">
        <f t="shared" ref="D14:I14" si="6">IF(D9*D7&gt;D5,(D5*D7*(D5/D7)^D9)/(FACT(D9-1)*(D9*D7-D5)^2)*D19,#VALUE!)</f>
        <v>0.1750700280112045</v>
      </c>
      <c r="E14" s="41">
        <f t="shared" si="6"/>
        <v>2.2196178705873999E-2</v>
      </c>
      <c r="F14" s="41">
        <f t="shared" si="6"/>
        <v>2.9010774369514643E-3</v>
      </c>
      <c r="G14" s="41">
        <f t="shared" si="6"/>
        <v>3.492888479056642E-4</v>
      </c>
      <c r="H14" s="41">
        <f t="shared" si="6"/>
        <v>3.7862960335266798E-5</v>
      </c>
      <c r="I14" s="41">
        <f t="shared" si="6"/>
        <v>3.691512180808489E-6</v>
      </c>
      <c r="W14" s="30">
        <f t="shared" si="3"/>
        <v>4</v>
      </c>
      <c r="X14" s="55">
        <f t="shared" si="0"/>
        <v>0.43433167530955652</v>
      </c>
      <c r="Y14" s="56"/>
      <c r="AA14" s="30">
        <v>4</v>
      </c>
      <c r="AB14" s="57">
        <f t="shared" si="4"/>
        <v>2.2770061728395063</v>
      </c>
      <c r="AC14" s="58">
        <f t="shared" si="1"/>
        <v>2.5381741390513329E-2</v>
      </c>
      <c r="AD14" s="58">
        <f t="shared" si="2"/>
        <v>0.43433167530955652</v>
      </c>
    </row>
    <row r="15" spans="1:31" ht="14.65" x14ac:dyDescent="0.5">
      <c r="B15" s="60" t="s">
        <v>28</v>
      </c>
      <c r="C15" s="31" t="s">
        <v>12</v>
      </c>
      <c r="D15" s="41">
        <f t="shared" ref="D15:I15" si="7">IF(D9*D7&gt;D5,D14+D13,#VALUE!)</f>
        <v>1.0084033613445378</v>
      </c>
      <c r="E15" s="41">
        <f t="shared" si="7"/>
        <v>0.85552951203920735</v>
      </c>
      <c r="F15" s="41">
        <f t="shared" si="7"/>
        <v>0.83623441077028482</v>
      </c>
      <c r="G15" s="41">
        <f t="shared" si="7"/>
        <v>0.83368262218123901</v>
      </c>
      <c r="H15" s="41">
        <f t="shared" si="7"/>
        <v>0.83337119629366863</v>
      </c>
      <c r="I15" s="41">
        <f t="shared" si="7"/>
        <v>0.8333370248455142</v>
      </c>
      <c r="W15" s="30">
        <f t="shared" si="3"/>
        <v>5</v>
      </c>
      <c r="X15" s="55">
        <f t="shared" si="0"/>
        <v>0.43457121301031104</v>
      </c>
      <c r="Y15" s="56"/>
      <c r="AA15" s="30">
        <v>5</v>
      </c>
      <c r="AB15" s="57">
        <f t="shared" si="4"/>
        <v>2.2971000514403292</v>
      </c>
      <c r="AC15" s="58">
        <f t="shared" si="1"/>
        <v>4.0187757201646098E-3</v>
      </c>
      <c r="AD15" s="58">
        <f t="shared" si="2"/>
        <v>0.43457121301031104</v>
      </c>
    </row>
    <row r="16" spans="1:31" ht="14.65" x14ac:dyDescent="0.5">
      <c r="B16" s="60" t="s">
        <v>29</v>
      </c>
      <c r="C16" s="31" t="s">
        <v>13</v>
      </c>
      <c r="D16" s="41">
        <f t="shared" ref="D16:I16" si="8">IF(D9*D7&gt;D5,D14/D5,#VALUE!)</f>
        <v>1.7507002801120449E-3</v>
      </c>
      <c r="E16" s="41">
        <f t="shared" si="8"/>
        <v>2.2196178705874E-4</v>
      </c>
      <c r="F16" s="41">
        <f t="shared" si="8"/>
        <v>2.9010774369514643E-5</v>
      </c>
      <c r="G16" s="41">
        <f t="shared" si="8"/>
        <v>3.4928884790566418E-6</v>
      </c>
      <c r="H16" s="41">
        <f t="shared" si="8"/>
        <v>3.7862960335266798E-7</v>
      </c>
      <c r="I16" s="41">
        <f t="shared" si="8"/>
        <v>3.6915121808084889E-8</v>
      </c>
      <c r="W16" s="30">
        <f t="shared" si="3"/>
        <v>6</v>
      </c>
      <c r="X16" s="55">
        <f t="shared" si="0"/>
        <v>0.43459569678938131</v>
      </c>
      <c r="Y16" s="56"/>
      <c r="AA16" s="30">
        <v>6</v>
      </c>
      <c r="AB16" s="57">
        <f t="shared" si="4"/>
        <v>2.3004490312071333</v>
      </c>
      <c r="AC16" s="58">
        <f t="shared" si="1"/>
        <v>5.4015802690384558E-4</v>
      </c>
      <c r="AD16" s="58">
        <f t="shared" si="2"/>
        <v>0.43459569678938131</v>
      </c>
    </row>
    <row r="17" spans="2:30" ht="14.65" x14ac:dyDescent="0.5">
      <c r="B17" s="60" t="s">
        <v>30</v>
      </c>
      <c r="C17" s="31" t="s">
        <v>14</v>
      </c>
      <c r="D17" s="41">
        <f t="shared" ref="D17:I17" si="9">IF(D9*D7&gt;D5,D16+1/D7,#VALUE!)</f>
        <v>1.0084033613445379E-2</v>
      </c>
      <c r="E17" s="41">
        <f t="shared" si="9"/>
        <v>8.555295120392074E-3</v>
      </c>
      <c r="F17" s="41">
        <f t="shared" si="9"/>
        <v>8.3623441077028474E-3</v>
      </c>
      <c r="G17" s="41">
        <f t="shared" si="9"/>
        <v>8.3368262218123899E-3</v>
      </c>
      <c r="H17" s="41">
        <f t="shared" si="9"/>
        <v>8.3337119629366858E-3</v>
      </c>
      <c r="I17" s="41">
        <f t="shared" si="9"/>
        <v>8.3333702484551415E-3</v>
      </c>
      <c r="W17" s="30">
        <f t="shared" si="3"/>
        <v>7</v>
      </c>
      <c r="X17" s="55">
        <f t="shared" si="0"/>
        <v>0.43459799458291987</v>
      </c>
      <c r="Y17" s="56"/>
      <c r="AA17" s="30">
        <v>7</v>
      </c>
      <c r="AB17" s="57">
        <f t="shared" si="4"/>
        <v>2.300914167285856</v>
      </c>
      <c r="AC17" s="58">
        <f t="shared" si="1"/>
        <v>6.2856226854426475E-5</v>
      </c>
      <c r="AD17" s="58">
        <f t="shared" si="2"/>
        <v>0.43459799458291987</v>
      </c>
    </row>
    <row r="18" spans="2:30" ht="13.15" x14ac:dyDescent="0.4">
      <c r="B18" s="60" t="s">
        <v>31</v>
      </c>
      <c r="C18" s="31" t="s">
        <v>16</v>
      </c>
      <c r="D18" s="41">
        <f t="shared" ref="D18:I18" si="10">IF(D9*D7&gt;D5,D5/(D9*D7),#VALUE!)</f>
        <v>0.41666666666666669</v>
      </c>
      <c r="E18" s="41">
        <f t="shared" si="10"/>
        <v>0.27777777777777779</v>
      </c>
      <c r="F18" s="41">
        <f t="shared" si="10"/>
        <v>0.20833333333333334</v>
      </c>
      <c r="G18" s="41">
        <f t="shared" si="10"/>
        <v>0.16666666666666666</v>
      </c>
      <c r="H18" s="41">
        <f t="shared" si="10"/>
        <v>0.1388888888888889</v>
      </c>
      <c r="I18" s="41">
        <f t="shared" si="10"/>
        <v>0.11904761904761904</v>
      </c>
      <c r="W18" s="30">
        <f t="shared" si="3"/>
        <v>8</v>
      </c>
      <c r="X18" s="55">
        <f t="shared" si="0"/>
        <v>0.43459819179224612</v>
      </c>
      <c r="Y18" s="56"/>
      <c r="AA18" s="30">
        <v>8</v>
      </c>
      <c r="AB18" s="57">
        <f t="shared" si="4"/>
        <v>2.3009695406285608</v>
      </c>
      <c r="AC18" s="58">
        <f t="shared" si="1"/>
        <v>6.4387607796616278E-6</v>
      </c>
      <c r="AD18" s="58">
        <f t="shared" si="2"/>
        <v>0.43459819179224612</v>
      </c>
    </row>
    <row r="19" spans="2:30" ht="14.65" x14ac:dyDescent="0.5">
      <c r="B19" s="60" t="s">
        <v>32</v>
      </c>
      <c r="C19" s="31" t="s">
        <v>20</v>
      </c>
      <c r="D19" s="42">
        <f t="shared" ref="D19:I19" si="11">IF(AND(D9*D7&gt;D5,D9&lt;=12),VLOOKUP(D9,LookupTable,4),#VALUE!)</f>
        <v>0.41176470588235292</v>
      </c>
      <c r="E19" s="42">
        <f t="shared" si="11"/>
        <v>0.43213296398891965</v>
      </c>
      <c r="F19" s="42">
        <f t="shared" si="11"/>
        <v>0.43433167530955652</v>
      </c>
      <c r="G19" s="42">
        <f t="shared" si="11"/>
        <v>0.43457121301031104</v>
      </c>
      <c r="H19" s="42">
        <f t="shared" si="11"/>
        <v>0.43459569678938131</v>
      </c>
      <c r="I19" s="42">
        <f t="shared" si="11"/>
        <v>0.43459799458291987</v>
      </c>
      <c r="W19" s="30">
        <f t="shared" si="3"/>
        <v>9</v>
      </c>
      <c r="X19" s="55">
        <f t="shared" si="0"/>
        <v>0.43459820730404169</v>
      </c>
      <c r="Y19" s="56"/>
      <c r="AA19" s="30">
        <v>9</v>
      </c>
      <c r="AB19" s="57">
        <f t="shared" si="4"/>
        <v>2.3009753086850928</v>
      </c>
      <c r="AC19" s="58">
        <f t="shared" si="1"/>
        <v>5.8857719712042949E-7</v>
      </c>
      <c r="AD19" s="58">
        <f t="shared" si="2"/>
        <v>0.43459820730404169</v>
      </c>
    </row>
    <row r="20" spans="2:30" x14ac:dyDescent="0.35">
      <c r="W20" s="30" t="e">
        <f>IF(#REF!="","",IF(#REF!+1&gt;12,"",#REF!+1))</f>
        <v>#REF!</v>
      </c>
      <c r="X20" s="55" t="e">
        <f t="shared" ref="X20" si="12">IF(W20="","",VLOOKUP(W20,AA20:AD31,4))</f>
        <v>#REF!</v>
      </c>
      <c r="Y20" s="56"/>
      <c r="AA20" s="30">
        <v>12</v>
      </c>
      <c r="AB20" s="57" t="e">
        <f>+#REF!+(r_)^(AA20-1)/FACT(AA20-1)</f>
        <v>#REF!</v>
      </c>
      <c r="AC20" s="58">
        <f t="shared" si="1"/>
        <v>2.5162035866979851E-10</v>
      </c>
      <c r="AD20" s="58" t="e">
        <f t="shared" si="2"/>
        <v>#REF!</v>
      </c>
    </row>
    <row r="21" spans="2:30" x14ac:dyDescent="0.35"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30" ht="13.15" x14ac:dyDescent="0.4"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30" x14ac:dyDescent="0.35">
      <c r="B23" s="59" t="s">
        <v>21</v>
      </c>
    </row>
    <row r="24" spans="2:30" x14ac:dyDescent="0.35">
      <c r="B24" s="50"/>
    </row>
    <row r="25" spans="2:30" x14ac:dyDescent="0.35">
      <c r="B25" s="50"/>
    </row>
  </sheetData>
  <phoneticPr fontId="12" type="noConversion"/>
  <printOptions gridLinesSet="0"/>
  <pageMargins left="0.75" right="0.75" top="1" bottom="1" header="0.5" footer="0.5"/>
  <pageSetup orientation="portrait" horizontalDpi="180" verticalDpi="180" r:id="rId1"/>
  <headerFooter alignWithMargins="0">
    <oddHeader>&amp;A</oddHeader>
    <oddFooter>Page &amp;P</oddFooter>
  </headerFooter>
  <ignoredErrors>
    <ignoredError sqref="X11:X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O28" sqref="O28"/>
    </sheetView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Model1</vt:lpstr>
      <vt:lpstr>Model 2</vt:lpstr>
      <vt:lpstr>Model 3</vt:lpstr>
      <vt:lpstr>Tabel multi server</vt:lpstr>
      <vt:lpstr>'Model 2'!lambda</vt:lpstr>
      <vt:lpstr>Lambda</vt:lpstr>
      <vt:lpstr>LookupTable</vt:lpstr>
      <vt:lpstr>'Model 2'!Lq</vt:lpstr>
      <vt:lpstr>'Model 3'!Lq</vt:lpstr>
      <vt:lpstr>'Model 2'!Ls</vt:lpstr>
      <vt:lpstr>'Model 3'!Ls</vt:lpstr>
      <vt:lpstr>'Model 2'!mu</vt:lpstr>
      <vt:lpstr>mu</vt:lpstr>
      <vt:lpstr>'Model 2'!n</vt:lpstr>
      <vt:lpstr>P0</vt:lpstr>
      <vt:lpstr>'Model 3'!r_</vt:lpstr>
      <vt:lpstr>r_</vt:lpstr>
      <vt:lpstr>'Model 2'!rho</vt:lpstr>
      <vt:lpstr>'Model 3'!rho</vt:lpstr>
      <vt:lpstr>'Model 2'!Table</vt:lpstr>
      <vt:lpstr>Table</vt:lpstr>
      <vt:lpstr>'Model 2'!Wq</vt:lpstr>
      <vt:lpstr>'Model 3'!Wq</vt:lpstr>
      <vt:lpstr>Wq</vt:lpstr>
      <vt:lpstr>'Model 2'!Ws</vt:lpstr>
      <vt:lpstr>'Model 3'!Ws</vt:lpstr>
      <vt:lpstr>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T303UA</cp:lastModifiedBy>
  <dcterms:created xsi:type="dcterms:W3CDTF">2004-07-29T03:49:37Z</dcterms:created>
  <dcterms:modified xsi:type="dcterms:W3CDTF">2018-07-25T13:48:19Z</dcterms:modified>
</cp:coreProperties>
</file>